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44 MHz" sheetId="1" r:id="rId1"/>
    <sheet name="Danksagung" sheetId="2" r:id="rId2"/>
  </sheets>
  <definedNames>
    <definedName name="_xlnm.Print_Area" localSheetId="0">'144 MHz'!$A$1:$J$102</definedName>
    <definedName name="Excel_BuiltIn_Print_Area_1_1">'144 MHz'!$A$1:$I$43</definedName>
    <definedName name="Excel_BuiltIn_Print_Area" localSheetId="0">'144 MHz'!$A$1:$I$102</definedName>
  </definedNames>
  <calcPr fullCalcOnLoad="1"/>
</workbook>
</file>

<file path=xl/sharedStrings.xml><?xml version="1.0" encoding="utf-8"?>
<sst xmlns="http://schemas.openxmlformats.org/spreadsheetml/2006/main" count="568" uniqueCount="332">
  <si>
    <t>144-MHz-Baken, Auswahl</t>
  </si>
  <si>
    <t>für</t>
  </si>
  <si>
    <t>DL0Mitte</t>
  </si>
  <si>
    <t>in</t>
  </si>
  <si>
    <t>JO51FD</t>
  </si>
  <si>
    <r>
      <rPr>
        <sz val="8"/>
        <color indexed="8"/>
        <rFont val="Arial"/>
        <family val="2"/>
      </rPr>
      <t>Geprüft! Stand 22.11.2019,</t>
    </r>
    <r>
      <rPr>
        <sz val="8"/>
        <rFont val="Arial"/>
        <family val="2"/>
      </rPr>
      <t xml:space="preserve"> © Red. FUNKAMATEUR</t>
    </r>
  </si>
  <si>
    <t xml:space="preserve"> Rufzeichen und Locator (Großbuchstaben!) bitte anpassen!</t>
  </si>
  <si>
    <t>Bis etwa 300 km Abstand je nach QTH in DL via Tropo hörbar</t>
  </si>
  <si>
    <t>Grau unterlegt: unsicher</t>
  </si>
  <si>
    <t>f/MHz</t>
  </si>
  <si>
    <t>Call</t>
  </si>
  <si>
    <t>Locator</t>
  </si>
  <si>
    <t>QTF/°</t>
  </si>
  <si>
    <t>QRB/km</t>
  </si>
  <si>
    <t>ERP [W]</t>
  </si>
  <si>
    <t>Antenne</t>
  </si>
  <si>
    <t>Ant.-Ri.</t>
  </si>
  <si>
    <t>Sendeart</t>
  </si>
  <si>
    <t>zuletzt gehört</t>
  </si>
  <si>
    <t>Longitude</t>
  </si>
  <si>
    <t>Latitude</t>
  </si>
  <si>
    <t>ELOC</t>
  </si>
  <si>
    <t>ELON</t>
  </si>
  <si>
    <t>ELAT</t>
  </si>
  <si>
    <t>sinb1</t>
  </si>
  <si>
    <t>sinb2</t>
  </si>
  <si>
    <t>cosb1</t>
  </si>
  <si>
    <t>cosb2</t>
  </si>
  <si>
    <t>cos(delta)</t>
  </si>
  <si>
    <t>cos c</t>
  </si>
  <si>
    <t>c</t>
  </si>
  <si>
    <t>sin c</t>
  </si>
  <si>
    <t>cos alpha</t>
  </si>
  <si>
    <t>alpha</t>
  </si>
  <si>
    <t>OY6BEC</t>
  </si>
  <si>
    <t>IP62MB</t>
  </si>
  <si>
    <t>2 Ele</t>
  </si>
  <si>
    <t>145</t>
  </si>
  <si>
    <t>10 /19</t>
  </si>
  <si>
    <t>ED1ZAG</t>
  </si>
  <si>
    <t>IN53RE</t>
  </si>
  <si>
    <t>Halo</t>
  </si>
  <si>
    <t>omni</t>
  </si>
  <si>
    <t>A1A</t>
  </si>
  <si>
    <t>9 /19</t>
  </si>
  <si>
    <t>IW1AU</t>
  </si>
  <si>
    <t>JN35PA</t>
  </si>
  <si>
    <t>11/19</t>
  </si>
  <si>
    <t>DB0THE</t>
  </si>
  <si>
    <t>JO51EL</t>
  </si>
  <si>
    <t>Kreuzdipol</t>
  </si>
  <si>
    <t>F5ZRB</t>
  </si>
  <si>
    <t>IN87KW</t>
  </si>
  <si>
    <t>400</t>
  </si>
  <si>
    <t>7 Ele</t>
  </si>
  <si>
    <t>225</t>
  </si>
  <si>
    <t>A1A, JT65</t>
  </si>
  <si>
    <t>10/19</t>
  </si>
  <si>
    <t>SR6VHF</t>
  </si>
  <si>
    <t>JO80CS</t>
  </si>
  <si>
    <t>1/19</t>
  </si>
  <si>
    <t>CS5BALG</t>
  </si>
  <si>
    <t>IM67AH</t>
  </si>
  <si>
    <t>40</t>
  </si>
  <si>
    <t>Loop</t>
  </si>
  <si>
    <t>SK6VHF</t>
  </si>
  <si>
    <t>JO57TX</t>
  </si>
  <si>
    <t>9A4CW</t>
  </si>
  <si>
    <t>JN95AD</t>
  </si>
  <si>
    <t>2xLoop</t>
  </si>
  <si>
    <t>0</t>
  </si>
  <si>
    <t>F5ZSF</t>
  </si>
  <si>
    <t>IN88GS</t>
  </si>
  <si>
    <t>9 Ele</t>
  </si>
  <si>
    <t>90</t>
  </si>
  <si>
    <t>CS5BLA</t>
  </si>
  <si>
    <t>IM57PX</t>
  </si>
  <si>
    <t>GP</t>
  </si>
  <si>
    <t>IK1FJI</t>
  </si>
  <si>
    <t>JN44LL</t>
  </si>
  <si>
    <t>DB0MFI</t>
  </si>
  <si>
    <t>JN58HW</t>
  </si>
  <si>
    <t>2x Big Wheel</t>
  </si>
  <si>
    <t>SR2VMA</t>
  </si>
  <si>
    <t>JO94MA</t>
  </si>
  <si>
    <t>SK4MPI</t>
  </si>
  <si>
    <t>JP70NJ</t>
  </si>
  <si>
    <t>4 x 6 Ele</t>
  </si>
  <si>
    <t>50/310</t>
  </si>
  <si>
    <t>A1A, PI4</t>
  </si>
  <si>
    <t>11/19, MS!</t>
  </si>
  <si>
    <t>IQ2MI</t>
  </si>
  <si>
    <t>JN35WW</t>
  </si>
  <si>
    <t>Dipol</t>
  </si>
  <si>
    <t>115</t>
  </si>
  <si>
    <t>PI7ALK</t>
  </si>
  <si>
    <t>JO22IP</t>
  </si>
  <si>
    <t>DB0JW</t>
  </si>
  <si>
    <t>JO30EK</t>
  </si>
  <si>
    <t>SR5TDM</t>
  </si>
  <si>
    <t>KO01KX</t>
  </si>
  <si>
    <t>PI7CIS</t>
  </si>
  <si>
    <t>JO22DC</t>
  </si>
  <si>
    <t>90/270</t>
  </si>
  <si>
    <t>9A3RU</t>
  </si>
  <si>
    <t>JN85LI</t>
  </si>
  <si>
    <t>ON0VHF</t>
  </si>
  <si>
    <t>JO20HP</t>
  </si>
  <si>
    <t>Big Wheel</t>
  </si>
  <si>
    <t>IQ2CY</t>
  </si>
  <si>
    <t>JN55AD</t>
  </si>
  <si>
    <t>PI7HVN</t>
  </si>
  <si>
    <t>JO22WW</t>
  </si>
  <si>
    <t>Kleeblatt</t>
  </si>
  <si>
    <t>9/19</t>
  </si>
  <si>
    <t>I5WBE</t>
  </si>
  <si>
    <t>JN53LT</t>
  </si>
  <si>
    <t>2 x Halo</t>
  </si>
  <si>
    <t>F5ZAM</t>
  </si>
  <si>
    <t>JO10EQ</t>
  </si>
  <si>
    <t>F1A</t>
  </si>
  <si>
    <t>SR9VHK</t>
  </si>
  <si>
    <t>JO90MH</t>
  </si>
  <si>
    <t>SR1AD</t>
  </si>
  <si>
    <t>JO73FK</t>
  </si>
  <si>
    <t>DB0JT</t>
  </si>
  <si>
    <t>JN67JT</t>
  </si>
  <si>
    <t>2 x 4/4</t>
  </si>
  <si>
    <t>270/337</t>
  </si>
  <si>
    <t>SR3VHC</t>
  </si>
  <si>
    <t>JO91CQ</t>
  </si>
  <si>
    <t>IQ3MF</t>
  </si>
  <si>
    <t>JN65RW</t>
  </si>
  <si>
    <t>2 x Kreuzdipol</t>
  </si>
  <si>
    <t>6/19</t>
  </si>
  <si>
    <t>GB3VHF</t>
  </si>
  <si>
    <t>JO01EH</t>
  </si>
  <si>
    <t>2 x 3 Ele</t>
  </si>
  <si>
    <t>290/350</t>
  </si>
  <si>
    <t>PI7BRG</t>
  </si>
  <si>
    <t>JO21HP</t>
  </si>
  <si>
    <t>GB3SEV</t>
  </si>
  <si>
    <t>IO82UI</t>
  </si>
  <si>
    <t>F1A, JT65</t>
  </si>
  <si>
    <t>9A0BVH</t>
  </si>
  <si>
    <t>JN85JO</t>
  </si>
  <si>
    <t>IZ3DVW</t>
  </si>
  <si>
    <t>JN55VF</t>
  </si>
  <si>
    <t>3 Ele</t>
  </si>
  <si>
    <t>30</t>
  </si>
  <si>
    <t>DB0LBV</t>
  </si>
  <si>
    <t>JO61EH</t>
  </si>
  <si>
    <t>4 x Kreuzdipol</t>
  </si>
  <si>
    <t>IQ5MS</t>
  </si>
  <si>
    <t>JN54AB</t>
  </si>
  <si>
    <t>8/19</t>
  </si>
  <si>
    <t>LZ0AAB</t>
  </si>
  <si>
    <t>KN12IG</t>
  </si>
  <si>
    <t>SQ9KFZ</t>
  </si>
  <si>
    <t>JO90NS</t>
  </si>
  <si>
    <t>5</t>
  </si>
  <si>
    <t>315</t>
  </si>
  <si>
    <t>F1ZXK</t>
  </si>
  <si>
    <t>JN18AS</t>
  </si>
  <si>
    <t>SR8ZBW</t>
  </si>
  <si>
    <t>KN09RR</t>
  </si>
  <si>
    <t>DB0OHZ</t>
  </si>
  <si>
    <t>JO43JF</t>
  </si>
  <si>
    <t>IK4PNJ</t>
  </si>
  <si>
    <t>JN54QK</t>
  </si>
  <si>
    <t>DB0FGB</t>
  </si>
  <si>
    <t>JO50WB</t>
  </si>
  <si>
    <t>4x 3 Ele</t>
  </si>
  <si>
    <t>YO8VHF</t>
  </si>
  <si>
    <t>KN27OD</t>
  </si>
  <si>
    <t>2</t>
  </si>
  <si>
    <t>5/8 GP</t>
  </si>
  <si>
    <t>IQ5LU</t>
  </si>
  <si>
    <t>JN53GW</t>
  </si>
  <si>
    <t>6</t>
  </si>
  <si>
    <t>OK0EB</t>
  </si>
  <si>
    <t>JN78DU</t>
  </si>
  <si>
    <t>0,1</t>
  </si>
  <si>
    <t>7/19</t>
  </si>
  <si>
    <t>SK1VHF</t>
  </si>
  <si>
    <t>JO97CJ</t>
  </si>
  <si>
    <t>10</t>
  </si>
  <si>
    <t>2 x Kleeblatt</t>
  </si>
  <si>
    <t>HB9HB</t>
  </si>
  <si>
    <t>JN37QF</t>
  </si>
  <si>
    <t>F1A, FT8</t>
  </si>
  <si>
    <t>UR0DMA</t>
  </si>
  <si>
    <t>KN18OP</t>
  </si>
  <si>
    <t>4/19</t>
  </si>
  <si>
    <t>F5ZVJ</t>
  </si>
  <si>
    <t>JN24GB</t>
  </si>
  <si>
    <t>DM0HVL</t>
  </si>
  <si>
    <t>JO62KI</t>
  </si>
  <si>
    <t>15</t>
  </si>
  <si>
    <t>YU1DGH</t>
  </si>
  <si>
    <t>KN03WH</t>
  </si>
  <si>
    <t>YO2YA</t>
  </si>
  <si>
    <t>KN05UN</t>
  </si>
  <si>
    <t>IQ7FG</t>
  </si>
  <si>
    <t>JN71TQ</t>
  </si>
  <si>
    <t>OK0EWW</t>
  </si>
  <si>
    <t>JO80FF</t>
  </si>
  <si>
    <t>1</t>
  </si>
  <si>
    <t>0/180</t>
  </si>
  <si>
    <t>F5ZXV</t>
  </si>
  <si>
    <t>JN38CO</t>
  </si>
  <si>
    <t>DB0MMO</t>
  </si>
  <si>
    <t>JN49RV</t>
  </si>
  <si>
    <t>F1A, PI4</t>
  </si>
  <si>
    <t>OM0MVC</t>
  </si>
  <si>
    <t>JN98LR</t>
  </si>
  <si>
    <t>Moxon</t>
  </si>
  <si>
    <t>270</t>
  </si>
  <si>
    <t>IQ0HV</t>
  </si>
  <si>
    <t>JN61HQ</t>
  </si>
  <si>
    <t>F1ZAT</t>
  </si>
  <si>
    <t>JN05VE</t>
  </si>
  <si>
    <t>F1A, Opera5</t>
  </si>
  <si>
    <t>HG1BVA</t>
  </si>
  <si>
    <t>JN86CW</t>
  </si>
  <si>
    <t>3 x 2 Ele</t>
  </si>
  <si>
    <t>90/210/330</t>
  </si>
  <si>
    <t>IW0FFK</t>
  </si>
  <si>
    <t>JN61DS</t>
  </si>
  <si>
    <t>2x Hentenna</t>
  </si>
  <si>
    <t>SK7VHF</t>
  </si>
  <si>
    <t>JO65UQ</t>
  </si>
  <si>
    <t>LA2VHF</t>
  </si>
  <si>
    <t>JP53EG</t>
  </si>
  <si>
    <t>10 Ele</t>
  </si>
  <si>
    <t>F1ZDU</t>
  </si>
  <si>
    <t>IN92OX</t>
  </si>
  <si>
    <t>DF0ANN</t>
  </si>
  <si>
    <t>JN59PL</t>
  </si>
  <si>
    <t>OM4AJD</t>
  </si>
  <si>
    <t>JN98DV</t>
  </si>
  <si>
    <t>5/19</t>
  </si>
  <si>
    <t>OZ4UHF</t>
  </si>
  <si>
    <t>JO75LD</t>
  </si>
  <si>
    <t>F1ZAW</t>
  </si>
  <si>
    <t>JN37EE</t>
  </si>
  <si>
    <t>GB3MCB</t>
  </si>
  <si>
    <t>IO70OJ</t>
  </si>
  <si>
    <t>45</t>
  </si>
  <si>
    <t>OH2VHH</t>
  </si>
  <si>
    <t>KP20MH</t>
  </si>
  <si>
    <t>IZ8EDE</t>
  </si>
  <si>
    <t>JN70VM</t>
  </si>
  <si>
    <t>PI4</t>
  </si>
  <si>
    <t>OZ7IGY</t>
  </si>
  <si>
    <t>JO55WM</t>
  </si>
  <si>
    <t>OM0MVA</t>
  </si>
  <si>
    <t>JN88NE</t>
  </si>
  <si>
    <t>IQ9GD</t>
  </si>
  <si>
    <t>JM67LX</t>
  </si>
  <si>
    <t>3/19</t>
  </si>
  <si>
    <t>DB0HRF</t>
  </si>
  <si>
    <t>JO40FF</t>
  </si>
  <si>
    <t>YU1VHF</t>
  </si>
  <si>
    <t>KN04OO</t>
  </si>
  <si>
    <t>5 Ele</t>
  </si>
  <si>
    <t>320</t>
  </si>
  <si>
    <t>SR8VHL</t>
  </si>
  <si>
    <t>KO10FF</t>
  </si>
  <si>
    <t>F5ZAL</t>
  </si>
  <si>
    <t>JN12LL</t>
  </si>
  <si>
    <t>A1A, Opera5</t>
  </si>
  <si>
    <t>9A0BVS</t>
  </si>
  <si>
    <t>JN75BA</t>
  </si>
  <si>
    <t>LA3VHF</t>
  </si>
  <si>
    <t>JO38RA</t>
  </si>
  <si>
    <t>180</t>
  </si>
  <si>
    <t>OE3XTR</t>
  </si>
  <si>
    <t>JN87AT</t>
  </si>
  <si>
    <t>V-Dipol</t>
  </si>
  <si>
    <t>LA8VHF</t>
  </si>
  <si>
    <t>JO48XX</t>
  </si>
  <si>
    <t>150</t>
  </si>
  <si>
    <t>OK0EL</t>
  </si>
  <si>
    <t>JO70SQ</t>
  </si>
  <si>
    <t>IW8PNY</t>
  </si>
  <si>
    <t>JM89CK</t>
  </si>
  <si>
    <t>SR3VHX</t>
  </si>
  <si>
    <t>JO82KL</t>
  </si>
  <si>
    <t>4x 2 Ele</t>
  </si>
  <si>
    <t>HG8BVA</t>
  </si>
  <si>
    <t>KN06PW</t>
  </si>
  <si>
    <t>GB3NGI</t>
  </si>
  <si>
    <t>IO65VB</t>
  </si>
  <si>
    <t>2 x 4 Ele</t>
  </si>
  <si>
    <t>45/135</t>
  </si>
  <si>
    <t>ED8ZAA</t>
  </si>
  <si>
    <t>IL18UM</t>
  </si>
  <si>
    <t>TK5ZMK</t>
  </si>
  <si>
    <t>JN41JS</t>
  </si>
  <si>
    <t>DM0PR</t>
  </si>
  <si>
    <t>JO44JH</t>
  </si>
  <si>
    <t>SR2VHM</t>
  </si>
  <si>
    <t>JO94II</t>
  </si>
  <si>
    <t>220/40</t>
  </si>
  <si>
    <t>S55ZRS</t>
  </si>
  <si>
    <t>JN76MC</t>
  </si>
  <si>
    <t>IW0DTK</t>
  </si>
  <si>
    <t>JN61VG</t>
  </si>
  <si>
    <t>F6ABJ</t>
  </si>
  <si>
    <t>JN25NJ</t>
  </si>
  <si>
    <t>WSPR</t>
  </si>
  <si>
    <t>DB0FIB</t>
  </si>
  <si>
    <t>JO60LK</t>
  </si>
  <si>
    <t>GP 0 dBi</t>
  </si>
  <si>
    <t>Danksagung</t>
  </si>
  <si>
    <t>Ausgangspunkt zu dieser Bakenliste ist die FA-Bakenliste von 6/2006,</t>
  </si>
  <si>
    <t>sowie jene von DK7ZB in FA 3/2000</t>
  </si>
  <si>
    <t xml:space="preserve">Aktualisierung durch DL1UU anhand von DX-Clustermeldungen: </t>
  </si>
  <si>
    <t>http://www.dxsummit.fi</t>
  </si>
  <si>
    <t>Weitere Quellen:</t>
  </si>
  <si>
    <t>http://www.mmmonvhf.de/</t>
  </si>
  <si>
    <t>http://www.beaconspot.eu</t>
  </si>
  <si>
    <t>und andere!</t>
  </si>
  <si>
    <t>Die Tabellenvorlage stammt ursprünglich von DF2ZC,</t>
  </si>
  <si>
    <t>aktuell wurde sie der Website von LA0BY entnommen.</t>
  </si>
  <si>
    <t>http://la0by.darc.de/</t>
  </si>
  <si>
    <t>Die Anpassung der Tabelle in 11-12/2019 erfolgte durch DL2RD.</t>
  </si>
  <si>
    <r>
      <rPr>
        <sz val="10"/>
        <color indexed="10"/>
        <rFont val="Arial"/>
        <family val="2"/>
      </rPr>
      <t xml:space="preserve">Bitte </t>
    </r>
    <r>
      <rPr>
        <b/>
        <sz val="10"/>
        <color indexed="10"/>
        <rFont val="Arial"/>
        <family val="2"/>
      </rPr>
      <t>aktualisieren</t>
    </r>
    <r>
      <rPr>
        <sz val="10"/>
        <color indexed="10"/>
        <rFont val="Arial"/>
        <family val="2"/>
      </rPr>
      <t xml:space="preserve"> Sie Call und vor allem den </t>
    </r>
    <r>
      <rPr>
        <b/>
        <sz val="10"/>
        <color indexed="10"/>
        <rFont val="Arial"/>
        <family val="2"/>
      </rPr>
      <t>Locator</t>
    </r>
    <r>
      <rPr>
        <sz val="10"/>
        <color indexed="10"/>
        <rFont val="Arial"/>
        <family val="2"/>
      </rPr>
      <t xml:space="preserve"> im Tabellenkopf,</t>
    </r>
  </si>
  <si>
    <t>damit die Tabelle Richtung und Entfernung zu Ihrem QTH berechnet!</t>
  </si>
  <si>
    <t>Redaktion FUNKAMATEUR</t>
  </si>
  <si>
    <t>http://www.funkamateur.de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</si>
</sst>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\ _D_M_-;\-* #,##0\ _D_M_-;_-* &quot;- &quot;_D_M_-;_-@_-"/>
    <numFmt numFmtId="166" formatCode="_-* #,##0&quot; DM&quot;_-;\-* #,##0&quot; DM&quot;_-;_-* &quot;- DM&quot;_-;_-@_-"/>
    <numFmt numFmtId="167" formatCode="#,##0"/>
    <numFmt numFmtId="168" formatCode="@"/>
    <numFmt numFmtId="169" formatCode="0.0E+00"/>
    <numFmt numFmtId="170" formatCode="0"/>
    <numFmt numFmtId="171" formatCode="0.00000"/>
    <numFmt numFmtId="172" formatCode="0.000"/>
    <numFmt numFmtId="173" formatCode="General"/>
  </numFmts>
  <fonts count="20">
    <font>
      <sz val="10"/>
      <name val="Arial"/>
      <family val="2"/>
    </font>
    <font>
      <sz val="8"/>
      <name val="Arial"/>
      <family val="2"/>
    </font>
    <font>
      <sz val="8"/>
      <name val="Book Antiqua"/>
      <family val="1"/>
    </font>
    <font>
      <sz val="10"/>
      <name val="Book Antiqua"/>
      <family val="1"/>
    </font>
    <font>
      <b/>
      <sz val="13"/>
      <name val="Arial"/>
      <family val="2"/>
    </font>
    <font>
      <b/>
      <sz val="10"/>
      <name val="Arial"/>
      <family val="2"/>
    </font>
    <font>
      <b/>
      <sz val="14"/>
      <color indexed="22"/>
      <name val="Arial"/>
      <family val="2"/>
    </font>
    <font>
      <b/>
      <sz val="14"/>
      <color indexed="10"/>
      <name val="Arial"/>
      <family val="2"/>
    </font>
    <font>
      <b/>
      <sz val="8"/>
      <name val="Book Antiqua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Alignment="0" applyProtection="0"/>
    <xf numFmtId="166" fontId="0" fillId="0" borderId="0" applyFill="0" applyAlignment="0" applyProtection="0"/>
  </cellStyleXfs>
  <cellXfs count="59">
    <xf numFmtId="164" fontId="0" fillId="0" borderId="0" xfId="0" applyAlignment="1">
      <alignment/>
    </xf>
    <xf numFmtId="167" fontId="0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8" fontId="1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/>
    </xf>
    <xf numFmtId="169" fontId="2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  <xf numFmtId="167" fontId="4" fillId="2" borderId="0" xfId="0" applyNumberFormat="1" applyFont="1" applyFill="1" applyBorder="1" applyAlignment="1">
      <alignment horizontal="left"/>
    </xf>
    <xf numFmtId="164" fontId="5" fillId="2" borderId="0" xfId="0" applyFont="1" applyFill="1" applyBorder="1" applyAlignment="1">
      <alignment horizontal="left"/>
    </xf>
    <xf numFmtId="168" fontId="6" fillId="2" borderId="0" xfId="0" applyNumberFormat="1" applyFont="1" applyFill="1" applyBorder="1" applyAlignment="1">
      <alignment horizontal="center"/>
    </xf>
    <xf numFmtId="168" fontId="7" fillId="2" borderId="0" xfId="0" applyNumberFormat="1" applyFont="1" applyFill="1" applyBorder="1" applyAlignment="1" applyProtection="1">
      <alignment horizontal="center"/>
      <protection locked="0"/>
    </xf>
    <xf numFmtId="164" fontId="7" fillId="2" borderId="0" xfId="0" applyFont="1" applyFill="1" applyBorder="1" applyAlignment="1">
      <alignment horizontal="left"/>
    </xf>
    <xf numFmtId="164" fontId="2" fillId="0" borderId="1" xfId="0" applyFont="1" applyBorder="1" applyAlignment="1">
      <alignment/>
    </xf>
    <xf numFmtId="164" fontId="8" fillId="3" borderId="2" xfId="0" applyFont="1" applyFill="1" applyBorder="1" applyAlignment="1">
      <alignment/>
    </xf>
    <xf numFmtId="164" fontId="2" fillId="0" borderId="2" xfId="0" applyFont="1" applyBorder="1" applyAlignment="1">
      <alignment/>
    </xf>
    <xf numFmtId="167" fontId="9" fillId="2" borderId="0" xfId="0" applyNumberFormat="1" applyFont="1" applyFill="1" applyBorder="1" applyAlignment="1">
      <alignment horizontal="left"/>
    </xf>
    <xf numFmtId="164" fontId="10" fillId="2" borderId="0" xfId="0" applyFont="1" applyFill="1" applyBorder="1" applyAlignment="1">
      <alignment horizontal="left"/>
    </xf>
    <xf numFmtId="168" fontId="11" fillId="2" borderId="0" xfId="0" applyNumberFormat="1" applyFont="1" applyFill="1" applyBorder="1" applyAlignment="1">
      <alignment horizontal="left"/>
    </xf>
    <xf numFmtId="168" fontId="11" fillId="2" borderId="0" xfId="0" applyNumberFormat="1" applyFont="1" applyFill="1" applyBorder="1" applyAlignment="1">
      <alignment horizontal="center"/>
    </xf>
    <xf numFmtId="168" fontId="1" fillId="2" borderId="0" xfId="0" applyNumberFormat="1" applyFont="1" applyFill="1" applyBorder="1" applyAlignment="1">
      <alignment horizontal="center"/>
    </xf>
    <xf numFmtId="167" fontId="12" fillId="2" borderId="0" xfId="0" applyNumberFormat="1" applyFont="1" applyFill="1" applyBorder="1" applyAlignment="1">
      <alignment horizontal="left"/>
    </xf>
    <xf numFmtId="164" fontId="13" fillId="2" borderId="0" xfId="0" applyFont="1" applyFill="1" applyBorder="1" applyAlignment="1">
      <alignment horizontal="left"/>
    </xf>
    <xf numFmtId="168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left"/>
    </xf>
    <xf numFmtId="167" fontId="13" fillId="2" borderId="3" xfId="0" applyNumberFormat="1" applyFont="1" applyFill="1" applyBorder="1" applyAlignment="1">
      <alignment horizontal="center"/>
    </xf>
    <xf numFmtId="164" fontId="13" fillId="2" borderId="3" xfId="0" applyFont="1" applyFill="1" applyBorder="1" applyAlignment="1">
      <alignment horizontal="left"/>
    </xf>
    <xf numFmtId="164" fontId="13" fillId="2" borderId="3" xfId="0" applyFont="1" applyFill="1" applyBorder="1" applyAlignment="1">
      <alignment horizontal="center"/>
    </xf>
    <xf numFmtId="168" fontId="13" fillId="2" borderId="3" xfId="0" applyNumberFormat="1" applyFont="1" applyFill="1" applyBorder="1" applyAlignment="1">
      <alignment horizontal="center"/>
    </xf>
    <xf numFmtId="171" fontId="8" fillId="3" borderId="1" xfId="0" applyNumberFormat="1" applyFont="1" applyFill="1" applyBorder="1" applyAlignment="1">
      <alignment horizontal="center"/>
    </xf>
    <xf numFmtId="171" fontId="8" fillId="3" borderId="2" xfId="0" applyNumberFormat="1" applyFont="1" applyFill="1" applyBorder="1" applyAlignment="1">
      <alignment horizontal="center"/>
    </xf>
    <xf numFmtId="164" fontId="8" fillId="0" borderId="2" xfId="0" applyFont="1" applyBorder="1" applyAlignment="1">
      <alignment horizontal="center"/>
    </xf>
    <xf numFmtId="164" fontId="8" fillId="0" borderId="4" xfId="0" applyFont="1" applyBorder="1" applyAlignment="1">
      <alignment horizontal="center"/>
    </xf>
    <xf numFmtId="172" fontId="14" fillId="0" borderId="0" xfId="0" applyNumberFormat="1" applyFont="1" applyAlignment="1">
      <alignment wrapText="1"/>
    </xf>
    <xf numFmtId="164" fontId="0" fillId="0" borderId="0" xfId="0" applyFont="1" applyAlignment="1">
      <alignment/>
    </xf>
    <xf numFmtId="164" fontId="14" fillId="0" borderId="0" xfId="0" applyFont="1" applyAlignment="1">
      <alignment wrapText="1"/>
    </xf>
    <xf numFmtId="170" fontId="0" fillId="0" borderId="0" xfId="0" applyNumberFormat="1" applyFont="1" applyFill="1" applyBorder="1" applyAlignment="1">
      <alignment horizontal="center"/>
    </xf>
    <xf numFmtId="164" fontId="0" fillId="0" borderId="0" xfId="0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4" fontId="14" fillId="0" borderId="0" xfId="0" applyFont="1" applyAlignment="1">
      <alignment/>
    </xf>
    <xf numFmtId="171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164" fontId="3" fillId="0" borderId="0" xfId="0" applyFont="1" applyFill="1" applyBorder="1" applyAlignment="1">
      <alignment/>
    </xf>
    <xf numFmtId="168" fontId="15" fillId="0" borderId="0" xfId="0" applyNumberFormat="1" applyFont="1" applyFill="1" applyAlignment="1">
      <alignment horizontal="left" wrapText="1"/>
    </xf>
    <xf numFmtId="164" fontId="0" fillId="0" borderId="0" xfId="0" applyFont="1" applyFill="1" applyAlignment="1">
      <alignment horizontal="center"/>
    </xf>
    <xf numFmtId="172" fontId="14" fillId="0" borderId="0" xfId="0" applyNumberFormat="1" applyFont="1" applyFill="1" applyAlignment="1">
      <alignment wrapText="1"/>
    </xf>
    <xf numFmtId="164" fontId="0" fillId="0" borderId="0" xfId="0" applyFont="1" applyFill="1" applyAlignment="1">
      <alignment/>
    </xf>
    <xf numFmtId="164" fontId="14" fillId="0" borderId="0" xfId="0" applyFont="1" applyFill="1" applyAlignment="1">
      <alignment wrapText="1"/>
    </xf>
    <xf numFmtId="164" fontId="0" fillId="0" borderId="0" xfId="0" applyFill="1" applyAlignment="1">
      <alignment horizontal="center"/>
    </xf>
    <xf numFmtId="164" fontId="14" fillId="0" borderId="0" xfId="0" applyFont="1" applyAlignment="1">
      <alignment horizontal="left" vertical="center"/>
    </xf>
    <xf numFmtId="164" fontId="14" fillId="0" borderId="0" xfId="0" applyFont="1" applyFill="1" applyAlignment="1">
      <alignment/>
    </xf>
    <xf numFmtId="164" fontId="16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64" fontId="17" fillId="0" borderId="0" xfId="0" applyNumberFormat="1" applyFont="1" applyFill="1" applyBorder="1" applyAlignment="1" applyProtection="1">
      <alignment/>
      <protection/>
    </xf>
    <xf numFmtId="164" fontId="18" fillId="0" borderId="0" xfId="0" applyFont="1" applyBorder="1" applyAlignment="1">
      <alignment/>
    </xf>
    <xf numFmtId="164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[0]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unkamateur.d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tabSelected="1" view="pageBreakPreview" zoomScale="160" zoomScaleSheetLayoutView="160" workbookViewId="0" topLeftCell="A1">
      <pane ySplit="4" topLeftCell="A5" activePane="bottomLeft" state="frozen"/>
      <selection pane="topLeft" activeCell="A1" sqref="A1"/>
      <selection pane="bottomLeft" activeCell="I2" sqref="I2"/>
    </sheetView>
  </sheetViews>
  <sheetFormatPr defaultColWidth="1.1484375" defaultRowHeight="12.75"/>
  <cols>
    <col min="1" max="1" width="8.8515625" style="1" customWidth="1"/>
    <col min="2" max="2" width="10.57421875" style="2" customWidth="1"/>
    <col min="3" max="3" width="9.00390625" style="2" customWidth="1"/>
    <col min="4" max="5" width="7.7109375" style="2" customWidth="1"/>
    <col min="6" max="6" width="7.7109375" style="3" customWidth="1"/>
    <col min="7" max="7" width="13.140625" style="3" customWidth="1"/>
    <col min="8" max="8" width="7.57421875" style="3" customWidth="1"/>
    <col min="9" max="9" width="10.57421875" style="2" customWidth="1"/>
    <col min="10" max="10" width="12.00390625" style="2" customWidth="1"/>
    <col min="11" max="15" width="0.9921875" style="4" customWidth="1"/>
    <col min="16" max="24" width="0.9921875" style="5" customWidth="1"/>
    <col min="25" max="25" width="0.9921875" style="6" customWidth="1"/>
    <col min="26" max="16384" width="0.9921875" style="7" customWidth="1"/>
  </cols>
  <sheetData>
    <row r="1" spans="1:13" ht="18.75">
      <c r="A1" s="8" t="s">
        <v>0</v>
      </c>
      <c r="B1" s="9"/>
      <c r="C1" s="9"/>
      <c r="D1" s="9"/>
      <c r="E1" s="9"/>
      <c r="F1" s="10" t="s">
        <v>1</v>
      </c>
      <c r="G1" s="11" t="s">
        <v>2</v>
      </c>
      <c r="H1" s="10" t="s">
        <v>3</v>
      </c>
      <c r="I1" s="12" t="s">
        <v>4</v>
      </c>
      <c r="J1" s="12"/>
      <c r="K1" s="13"/>
      <c r="L1" s="14"/>
      <c r="M1" s="15"/>
    </row>
    <row r="2" spans="1:25" s="4" customFormat="1" ht="12.75">
      <c r="A2" s="16" t="s">
        <v>5</v>
      </c>
      <c r="B2" s="17"/>
      <c r="C2" s="17"/>
      <c r="D2" s="17"/>
      <c r="E2" s="17"/>
      <c r="F2" s="18" t="s">
        <v>6</v>
      </c>
      <c r="G2" s="19"/>
      <c r="H2" s="20"/>
      <c r="I2" s="17"/>
      <c r="J2" s="17"/>
      <c r="K2" s="13"/>
      <c r="L2" s="14"/>
      <c r="M2" s="15"/>
      <c r="P2" s="5"/>
      <c r="Q2" s="5"/>
      <c r="R2" s="5"/>
      <c r="S2" s="5"/>
      <c r="T2" s="5"/>
      <c r="U2" s="5"/>
      <c r="V2" s="5"/>
      <c r="W2" s="5"/>
      <c r="X2" s="5"/>
      <c r="Y2" s="6"/>
    </row>
    <row r="3" spans="1:25" s="4" customFormat="1" ht="12.75">
      <c r="A3" s="21" t="s">
        <v>7</v>
      </c>
      <c r="B3" s="22"/>
      <c r="C3" s="22"/>
      <c r="D3" s="22"/>
      <c r="E3" s="22"/>
      <c r="F3" s="23"/>
      <c r="G3" s="23"/>
      <c r="H3" s="24" t="s">
        <v>8</v>
      </c>
      <c r="I3" s="23"/>
      <c r="J3" s="23"/>
      <c r="K3" s="13"/>
      <c r="L3" s="14"/>
      <c r="M3" s="15"/>
      <c r="P3" s="5"/>
      <c r="Q3" s="5"/>
      <c r="R3" s="5"/>
      <c r="S3" s="5"/>
      <c r="T3" s="5"/>
      <c r="U3" s="5"/>
      <c r="V3" s="5"/>
      <c r="W3" s="5"/>
      <c r="X3" s="5"/>
      <c r="Y3" s="6"/>
    </row>
    <row r="4" spans="1:25" s="4" customFormat="1" ht="12.75">
      <c r="A4" s="25" t="s">
        <v>9</v>
      </c>
      <c r="B4" s="26" t="s">
        <v>10</v>
      </c>
      <c r="C4" s="26" t="s">
        <v>11</v>
      </c>
      <c r="D4" s="27" t="s">
        <v>12</v>
      </c>
      <c r="E4" s="27" t="s">
        <v>13</v>
      </c>
      <c r="F4" s="28" t="s">
        <v>14</v>
      </c>
      <c r="G4" s="28" t="s">
        <v>15</v>
      </c>
      <c r="H4" s="28" t="s">
        <v>16</v>
      </c>
      <c r="I4" s="26" t="s">
        <v>17</v>
      </c>
      <c r="J4" s="26" t="s">
        <v>18</v>
      </c>
      <c r="K4" s="29" t="s">
        <v>19</v>
      </c>
      <c r="L4" s="30" t="s">
        <v>20</v>
      </c>
      <c r="M4" s="31" t="s">
        <v>21</v>
      </c>
      <c r="N4" s="32" t="s">
        <v>22</v>
      </c>
      <c r="O4" s="32" t="s">
        <v>23</v>
      </c>
      <c r="P4" s="5" t="s">
        <v>24</v>
      </c>
      <c r="Q4" s="5" t="s">
        <v>25</v>
      </c>
      <c r="R4" s="5" t="s">
        <v>26</v>
      </c>
      <c r="S4" s="5" t="s">
        <v>27</v>
      </c>
      <c r="T4" s="5" t="s">
        <v>28</v>
      </c>
      <c r="U4" s="5" t="s">
        <v>29</v>
      </c>
      <c r="V4" s="5" t="s">
        <v>30</v>
      </c>
      <c r="W4" s="5" t="s">
        <v>31</v>
      </c>
      <c r="X4" s="5" t="s">
        <v>32</v>
      </c>
      <c r="Y4" s="6" t="s">
        <v>33</v>
      </c>
    </row>
    <row r="5" spans="1:25" s="44" customFormat="1" ht="15">
      <c r="A5" s="33">
        <v>144.402</v>
      </c>
      <c r="B5" s="34" t="s">
        <v>34</v>
      </c>
      <c r="C5" s="35" t="s">
        <v>35</v>
      </c>
      <c r="D5" s="36">
        <f aca="true" t="shared" si="0" ref="D5:D102">IF(AND(N5&gt;K5,Y5&lt;180),SUM(360,-Y5),Y5)</f>
        <v>325.76918309023404</v>
      </c>
      <c r="E5" s="36">
        <f aca="true" t="shared" si="1" ref="E5:E102">PRODUCT(6371,ACOS(SUM(PRODUCT(COS(PRODUCT(PI()/180,O5)),COS(PRODUCT(PI()/180,L5)),COS(PRODUCT(PI()/180,SUM(K5,-N5)))),PRODUCT(SIN(PRODUCT(PI()/180,O5)),SIN(PRODUCT(PI()/180,L5))))))</f>
        <v>1605.1597819768588</v>
      </c>
      <c r="F5" s="37">
        <v>25</v>
      </c>
      <c r="G5" s="37" t="s">
        <v>36</v>
      </c>
      <c r="H5" s="38" t="s">
        <v>37</v>
      </c>
      <c r="I5" s="39"/>
      <c r="J5" s="39" t="s">
        <v>38</v>
      </c>
      <c r="K5" s="40">
        <f aca="true" t="shared" si="2" ref="K5:K102">SUM(SUM(-180,PRODUCT(2,SUM(CODE(MID(C5,1,1)),-65),10)),PRODUCT((SUM(CODE(MID(C5,3,1)),-48)),2),PRODUCT(SUM(CODE(MID(C5,5,1)),-65),1/12),1/24)</f>
        <v>-6.958333333333333</v>
      </c>
      <c r="L5" s="40">
        <f aca="true" t="shared" si="3" ref="L5:L102">SUM(SUM(-90,PRODUCT(SUM(CODE(MID(C5,2,1)),-65),10)),SUM(CODE(MID(C5,4,1)),-48),PRODUCT(SUM(CODE(RIGHT(C5,1)),-65),1/24),1/48)</f>
        <v>62.0625</v>
      </c>
      <c r="M5" s="41">
        <f aca="true" t="shared" si="4" ref="M5:M102">I$1</f>
        <v>0</v>
      </c>
      <c r="N5" s="40">
        <f aca="true" t="shared" si="5" ref="N5:N102">SUM(SUM(-180,PRODUCT(2,SUM(CODE(MID(M5,1,1)),-65),10)),PRODUCT((SUM(CODE(MID(M5,3,1)),-48)),2),PRODUCT(SUM(CODE(MID(M5,5,1)),-65),1/12),1/24)</f>
        <v>10.458333333333332</v>
      </c>
      <c r="O5" s="40">
        <f aca="true" t="shared" si="6" ref="O5:O102">SUM(SUM(-90,PRODUCT(SUM(CODE(MID(M5,2,1)),-65),10)),SUM(CODE(MID(M5,4,1)),-48),PRODUCT(SUM(CODE(RIGHT(M5,1)),-65),1/24),1/48)</f>
        <v>51.145833333333336</v>
      </c>
      <c r="P5" s="42">
        <f aca="true" t="shared" si="7" ref="P5:P102">SIN(PRODUCT(PI()/180,O5))</f>
        <v>0.7787452338550107</v>
      </c>
      <c r="Q5" s="42">
        <f aca="true" t="shared" si="8" ref="Q5:Q102">SIN(PRODUCT(PI()/180,L5))</f>
        <v>0.8834591814747329</v>
      </c>
      <c r="R5" s="42">
        <f aca="true" t="shared" si="9" ref="R5:R102">COS(PRODUCT(PI()/180,O5))</f>
        <v>0.627340306969116</v>
      </c>
      <c r="S5" s="42">
        <f aca="true" t="shared" si="10" ref="S5:S102">COS(PRODUCT(PI()/180,L5))</f>
        <v>0.4685081372484314</v>
      </c>
      <c r="T5" s="42">
        <f aca="true" t="shared" si="11" ref="T5:T102">COS(PRODUCT(PI()/180,SUM(K5,-N5)))</f>
        <v>0.9541533007051507</v>
      </c>
      <c r="U5" s="42">
        <f aca="true" t="shared" si="12" ref="U5:U102">SUM(PRODUCT(Q5,P5),PRODUCT(S5,R5,T5))</f>
        <v>0.9684286769698418</v>
      </c>
      <c r="V5" s="42">
        <f aca="true" t="shared" si="13" ref="V5:V102">ACOS(U5)</f>
        <v>0.2519478546502682</v>
      </c>
      <c r="W5" s="42">
        <f aca="true" t="shared" si="14" ref="W5:W102">SIN(V5)</f>
        <v>0.24929078928520762</v>
      </c>
      <c r="X5" s="42">
        <f aca="true" t="shared" si="15" ref="X5:X102">PRODUCT(SUM(Q5,-PRODUCT(P5,U5)),PRODUCT(1/R5,1/W5))</f>
        <v>0.8267781344350127</v>
      </c>
      <c r="Y5" s="43">
        <f aca="true" t="shared" si="16" ref="Y5:Y102">IF(K5=N5,IF(L5&gt;O5,0,180),PRODUCT(180,1/PI(),ACOS(X5)))</f>
        <v>34.23081690976598</v>
      </c>
    </row>
    <row r="6" spans="1:25" s="44" customFormat="1" ht="15">
      <c r="A6" s="33">
        <v>144.403</v>
      </c>
      <c r="B6" s="34" t="s">
        <v>39</v>
      </c>
      <c r="C6" s="35" t="s">
        <v>40</v>
      </c>
      <c r="D6" s="36">
        <f t="shared" si="0"/>
        <v>245.63218185789606</v>
      </c>
      <c r="E6" s="36">
        <f t="shared" si="1"/>
        <v>1679.6227850822104</v>
      </c>
      <c r="F6" s="37">
        <v>25</v>
      </c>
      <c r="G6" s="37" t="s">
        <v>41</v>
      </c>
      <c r="H6" s="38" t="s">
        <v>42</v>
      </c>
      <c r="I6" s="35" t="s">
        <v>43</v>
      </c>
      <c r="J6" s="35" t="s">
        <v>44</v>
      </c>
      <c r="K6" s="40">
        <f t="shared" si="2"/>
        <v>-8.541666666666668</v>
      </c>
      <c r="L6" s="40">
        <f t="shared" si="3"/>
        <v>43.1875</v>
      </c>
      <c r="M6" s="41">
        <f t="shared" si="4"/>
        <v>0</v>
      </c>
      <c r="N6" s="40">
        <f t="shared" si="5"/>
        <v>10.458333333333332</v>
      </c>
      <c r="O6" s="40">
        <f t="shared" si="6"/>
        <v>51.145833333333336</v>
      </c>
      <c r="P6" s="42">
        <f t="shared" si="7"/>
        <v>0.7787452338550107</v>
      </c>
      <c r="Q6" s="42">
        <f t="shared" si="8"/>
        <v>0.6843880533552836</v>
      </c>
      <c r="R6" s="42">
        <f t="shared" si="9"/>
        <v>0.627340306969116</v>
      </c>
      <c r="S6" s="42">
        <f t="shared" si="10"/>
        <v>0.7291179550831027</v>
      </c>
      <c r="T6" s="42">
        <f t="shared" si="11"/>
        <v>0.9455185755993168</v>
      </c>
      <c r="U6" s="42">
        <f t="shared" si="12"/>
        <v>0.9654489360339482</v>
      </c>
      <c r="V6" s="42">
        <f t="shared" si="13"/>
        <v>0.26363565925007226</v>
      </c>
      <c r="W6" s="42">
        <f t="shared" si="14"/>
        <v>0.2605923097693356</v>
      </c>
      <c r="X6" s="42">
        <f t="shared" si="15"/>
        <v>-0.41259285245387656</v>
      </c>
      <c r="Y6" s="43">
        <f t="shared" si="16"/>
        <v>114.36781814210394</v>
      </c>
    </row>
    <row r="7" spans="1:25" s="44" customFormat="1" ht="15">
      <c r="A7" s="33">
        <v>144.404</v>
      </c>
      <c r="B7" s="34" t="s">
        <v>45</v>
      </c>
      <c r="C7" s="35" t="s">
        <v>46</v>
      </c>
      <c r="D7" s="36">
        <f t="shared" si="0"/>
        <v>200.2471192221037</v>
      </c>
      <c r="E7" s="36">
        <f t="shared" si="1"/>
        <v>720.3693274447235</v>
      </c>
      <c r="F7" s="37"/>
      <c r="G7" s="37"/>
      <c r="H7" s="38"/>
      <c r="I7" s="39"/>
      <c r="J7" s="39" t="s">
        <v>47</v>
      </c>
      <c r="K7" s="40">
        <f t="shared" si="2"/>
        <v>7.291666666666667</v>
      </c>
      <c r="L7" s="40">
        <f t="shared" si="3"/>
        <v>45.020833333333336</v>
      </c>
      <c r="M7" s="41">
        <f t="shared" si="4"/>
        <v>0</v>
      </c>
      <c r="N7" s="40">
        <f t="shared" si="5"/>
        <v>10.458333333333332</v>
      </c>
      <c r="O7" s="40">
        <f t="shared" si="6"/>
        <v>51.145833333333336</v>
      </c>
      <c r="P7" s="42">
        <f t="shared" si="7"/>
        <v>0.7787452338550107</v>
      </c>
      <c r="Q7" s="42">
        <f t="shared" si="8"/>
        <v>0.7073638457178759</v>
      </c>
      <c r="R7" s="42">
        <f t="shared" si="9"/>
        <v>0.627340306969116</v>
      </c>
      <c r="S7" s="42">
        <f t="shared" si="10"/>
        <v>0.7068496231669201</v>
      </c>
      <c r="T7" s="42">
        <f t="shared" si="11"/>
        <v>0.9984730708473113</v>
      </c>
      <c r="U7" s="42">
        <f t="shared" si="12"/>
        <v>0.9936143888075061</v>
      </c>
      <c r="V7" s="42">
        <f t="shared" si="13"/>
        <v>0.11307005610496365</v>
      </c>
      <c r="W7" s="42">
        <f t="shared" si="14"/>
        <v>0.112829279686995</v>
      </c>
      <c r="X7" s="42">
        <f t="shared" si="15"/>
        <v>-0.9382087371766512</v>
      </c>
      <c r="Y7" s="43">
        <f t="shared" si="16"/>
        <v>159.7528807778963</v>
      </c>
    </row>
    <row r="8" spans="1:25" s="44" customFormat="1" ht="15">
      <c r="A8" s="33">
        <v>144.404</v>
      </c>
      <c r="B8" s="34" t="s">
        <v>48</v>
      </c>
      <c r="C8" s="35" t="s">
        <v>49</v>
      </c>
      <c r="D8" s="36">
        <f t="shared" si="0"/>
        <v>351.1508387125187</v>
      </c>
      <c r="E8" s="36">
        <f t="shared" si="1"/>
        <v>37.51479684464439</v>
      </c>
      <c r="F8" s="37">
        <v>15</v>
      </c>
      <c r="G8" s="37" t="s">
        <v>50</v>
      </c>
      <c r="H8" s="38" t="s">
        <v>42</v>
      </c>
      <c r="I8" s="35" t="s">
        <v>43</v>
      </c>
      <c r="J8" s="35" t="s">
        <v>47</v>
      </c>
      <c r="K8" s="40">
        <f t="shared" si="2"/>
        <v>10.375</v>
      </c>
      <c r="L8" s="40">
        <f t="shared" si="3"/>
        <v>51.47916666666667</v>
      </c>
      <c r="M8" s="41">
        <f t="shared" si="4"/>
        <v>0</v>
      </c>
      <c r="N8" s="40">
        <f t="shared" si="5"/>
        <v>10.458333333333332</v>
      </c>
      <c r="O8" s="40">
        <f t="shared" si="6"/>
        <v>51.145833333333336</v>
      </c>
      <c r="P8" s="42">
        <f t="shared" si="7"/>
        <v>0.7787452338550107</v>
      </c>
      <c r="Q8" s="42">
        <f t="shared" si="8"/>
        <v>0.7823817524127428</v>
      </c>
      <c r="R8" s="42">
        <f t="shared" si="9"/>
        <v>0.627340306969116</v>
      </c>
      <c r="S8" s="42">
        <f t="shared" si="10"/>
        <v>0.6227991598353081</v>
      </c>
      <c r="T8" s="42">
        <f t="shared" si="11"/>
        <v>0.9999989423008122</v>
      </c>
      <c r="U8" s="42">
        <f t="shared" si="12"/>
        <v>0.9999826636072506</v>
      </c>
      <c r="V8" s="42">
        <f t="shared" si="13"/>
        <v>0.005888368677545815</v>
      </c>
      <c r="W8" s="42">
        <f t="shared" si="14"/>
        <v>0.005888334649815805</v>
      </c>
      <c r="X8" s="42">
        <f t="shared" si="15"/>
        <v>0.988096751815464</v>
      </c>
      <c r="Y8" s="43">
        <f t="shared" si="16"/>
        <v>8.849161287481282</v>
      </c>
    </row>
    <row r="9" spans="1:25" s="44" customFormat="1" ht="15">
      <c r="A9" s="33">
        <v>144.405</v>
      </c>
      <c r="B9" s="34" t="s">
        <v>51</v>
      </c>
      <c r="C9" s="35" t="s">
        <v>52</v>
      </c>
      <c r="D9" s="36">
        <f t="shared" si="0"/>
        <v>255.26723077133894</v>
      </c>
      <c r="E9" s="36">
        <f t="shared" si="1"/>
        <v>1041.130568804309</v>
      </c>
      <c r="F9" s="38" t="s">
        <v>53</v>
      </c>
      <c r="G9" s="38" t="s">
        <v>54</v>
      </c>
      <c r="H9" s="38" t="s">
        <v>55</v>
      </c>
      <c r="I9" s="35" t="s">
        <v>56</v>
      </c>
      <c r="J9" s="35" t="s">
        <v>57</v>
      </c>
      <c r="K9" s="40">
        <f t="shared" si="2"/>
        <v>-3.1250000000000013</v>
      </c>
      <c r="L9" s="40">
        <f t="shared" si="3"/>
        <v>47.9375</v>
      </c>
      <c r="M9" s="41">
        <f t="shared" si="4"/>
        <v>0</v>
      </c>
      <c r="N9" s="40">
        <f t="shared" si="5"/>
        <v>10.458333333333332</v>
      </c>
      <c r="O9" s="40">
        <f t="shared" si="6"/>
        <v>51.145833333333336</v>
      </c>
      <c r="P9" s="42">
        <f t="shared" si="7"/>
        <v>0.7787452338550107</v>
      </c>
      <c r="Q9" s="42">
        <f t="shared" si="8"/>
        <v>0.7424144752208688</v>
      </c>
      <c r="R9" s="42">
        <f t="shared" si="9"/>
        <v>0.627340306969116</v>
      </c>
      <c r="S9" s="42">
        <f t="shared" si="10"/>
        <v>0.6699408533464145</v>
      </c>
      <c r="T9" s="42">
        <f t="shared" si="11"/>
        <v>0.9720293595239425</v>
      </c>
      <c r="U9" s="42">
        <f t="shared" si="12"/>
        <v>0.9866771087433694</v>
      </c>
      <c r="V9" s="42">
        <f t="shared" si="13"/>
        <v>0.16341713526986484</v>
      </c>
      <c r="W9" s="42">
        <f t="shared" si="14"/>
        <v>0.16269075905479422</v>
      </c>
      <c r="X9" s="42">
        <f t="shared" si="15"/>
        <v>-0.2543111134006663</v>
      </c>
      <c r="Y9" s="43">
        <f t="shared" si="16"/>
        <v>104.73276922866106</v>
      </c>
    </row>
    <row r="10" spans="1:25" s="44" customFormat="1" ht="15">
      <c r="A10" s="33">
        <v>144.405</v>
      </c>
      <c r="B10" s="45" t="s">
        <v>58</v>
      </c>
      <c r="C10" s="35" t="s">
        <v>59</v>
      </c>
      <c r="D10" s="36">
        <f t="shared" si="0"/>
        <v>93.67258482784551</v>
      </c>
      <c r="E10" s="36">
        <f t="shared" si="1"/>
        <v>404.77784558946894</v>
      </c>
      <c r="F10" s="38"/>
      <c r="G10" s="38"/>
      <c r="H10" s="38"/>
      <c r="I10" s="39"/>
      <c r="J10" s="39" t="s">
        <v>60</v>
      </c>
      <c r="K10" s="40">
        <f t="shared" si="2"/>
        <v>16.208333333333336</v>
      </c>
      <c r="L10" s="40">
        <f t="shared" si="3"/>
        <v>50.770833333333336</v>
      </c>
      <c r="M10" s="41">
        <f t="shared" si="4"/>
        <v>0</v>
      </c>
      <c r="N10" s="40">
        <f t="shared" si="5"/>
        <v>10.458333333333332</v>
      </c>
      <c r="O10" s="40">
        <f t="shared" si="6"/>
        <v>51.145833333333336</v>
      </c>
      <c r="P10" s="42">
        <f t="shared" si="7"/>
        <v>0.7787452338550107</v>
      </c>
      <c r="Q10" s="42">
        <f t="shared" si="8"/>
        <v>0.7746226510345018</v>
      </c>
      <c r="R10" s="42">
        <f t="shared" si="9"/>
        <v>0.627340306969116</v>
      </c>
      <c r="S10" s="42">
        <f t="shared" si="10"/>
        <v>0.632423709631668</v>
      </c>
      <c r="T10" s="42">
        <f t="shared" si="11"/>
        <v>0.9949685182509117</v>
      </c>
      <c r="U10" s="42">
        <f t="shared" si="12"/>
        <v>0.9979823670205604</v>
      </c>
      <c r="V10" s="42">
        <f t="shared" si="13"/>
        <v>0.06353442875364622</v>
      </c>
      <c r="W10" s="42">
        <f t="shared" si="14"/>
        <v>0.06349169328376296</v>
      </c>
      <c r="X10" s="42">
        <f t="shared" si="15"/>
        <v>-0.06405481321024312</v>
      </c>
      <c r="Y10" s="43">
        <f t="shared" si="16"/>
        <v>93.67258482784551</v>
      </c>
    </row>
    <row r="11" spans="1:25" s="44" customFormat="1" ht="15">
      <c r="A11" s="33">
        <v>144.406</v>
      </c>
      <c r="B11" s="34" t="s">
        <v>61</v>
      </c>
      <c r="C11" s="35" t="s">
        <v>62</v>
      </c>
      <c r="D11" s="36">
        <f t="shared" si="0"/>
        <v>230.46642757657568</v>
      </c>
      <c r="E11" s="36">
        <f t="shared" si="1"/>
        <v>2114.216951303028</v>
      </c>
      <c r="F11" s="38" t="s">
        <v>63</v>
      </c>
      <c r="G11" s="38" t="s">
        <v>64</v>
      </c>
      <c r="H11" s="38" t="s">
        <v>42</v>
      </c>
      <c r="I11" s="39"/>
      <c r="J11" s="39" t="s">
        <v>47</v>
      </c>
      <c r="K11" s="40">
        <f t="shared" si="2"/>
        <v>-7.958333333333333</v>
      </c>
      <c r="L11" s="40">
        <f t="shared" si="3"/>
        <v>37.3125</v>
      </c>
      <c r="M11" s="41">
        <f t="shared" si="4"/>
        <v>0</v>
      </c>
      <c r="N11" s="40">
        <f t="shared" si="5"/>
        <v>10.458333333333332</v>
      </c>
      <c r="O11" s="40">
        <f t="shared" si="6"/>
        <v>51.145833333333336</v>
      </c>
      <c r="P11" s="42">
        <f t="shared" si="7"/>
        <v>0.7787452338550107</v>
      </c>
      <c r="Q11" s="42">
        <f t="shared" si="8"/>
        <v>0.6061619312347947</v>
      </c>
      <c r="R11" s="42">
        <f t="shared" si="9"/>
        <v>0.627340306969116</v>
      </c>
      <c r="S11" s="42">
        <f t="shared" si="10"/>
        <v>0.79534125576491</v>
      </c>
      <c r="T11" s="42">
        <f t="shared" si="11"/>
        <v>0.9487841529178446</v>
      </c>
      <c r="U11" s="42">
        <f t="shared" si="12"/>
        <v>0.9454412146045847</v>
      </c>
      <c r="V11" s="42">
        <f t="shared" si="13"/>
        <v>0.3318500943812632</v>
      </c>
      <c r="W11" s="42">
        <f t="shared" si="14"/>
        <v>0.32579274044552853</v>
      </c>
      <c r="X11" s="42">
        <f t="shared" si="15"/>
        <v>-0.6365302439624692</v>
      </c>
      <c r="Y11" s="43">
        <f t="shared" si="16"/>
        <v>129.53357242342432</v>
      </c>
    </row>
    <row r="12" spans="1:25" s="44" customFormat="1" ht="15">
      <c r="A12" s="33">
        <v>144.406</v>
      </c>
      <c r="B12" s="34" t="s">
        <v>65</v>
      </c>
      <c r="C12" s="35" t="s">
        <v>66</v>
      </c>
      <c r="D12" s="36">
        <f t="shared" si="0"/>
        <v>5.180849140688158</v>
      </c>
      <c r="E12" s="36">
        <f t="shared" si="1"/>
        <v>763.5154093369309</v>
      </c>
      <c r="F12" s="37">
        <v>30</v>
      </c>
      <c r="G12" s="37" t="s">
        <v>64</v>
      </c>
      <c r="H12" s="38" t="s">
        <v>42</v>
      </c>
      <c r="I12" s="35" t="s">
        <v>43</v>
      </c>
      <c r="J12" s="35" t="s">
        <v>47</v>
      </c>
      <c r="K12" s="40">
        <f t="shared" si="2"/>
        <v>11.625</v>
      </c>
      <c r="L12" s="40">
        <f t="shared" si="3"/>
        <v>57.97916666666667</v>
      </c>
      <c r="M12" s="41">
        <f t="shared" si="4"/>
        <v>0</v>
      </c>
      <c r="N12" s="40">
        <f t="shared" si="5"/>
        <v>10.458333333333332</v>
      </c>
      <c r="O12" s="40">
        <f t="shared" si="6"/>
        <v>51.145833333333336</v>
      </c>
      <c r="P12" s="42">
        <f t="shared" si="7"/>
        <v>0.7787452338550107</v>
      </c>
      <c r="Q12" s="42">
        <f t="shared" si="8"/>
        <v>0.8478553560175384</v>
      </c>
      <c r="R12" s="42">
        <f t="shared" si="9"/>
        <v>0.627340306969116</v>
      </c>
      <c r="S12" s="42">
        <f t="shared" si="10"/>
        <v>0.5302275881848976</v>
      </c>
      <c r="T12" s="42">
        <f t="shared" si="11"/>
        <v>0.9997926980853884</v>
      </c>
      <c r="U12" s="42">
        <f t="shared" si="12"/>
        <v>0.9928274999461517</v>
      </c>
      <c r="V12" s="42">
        <f t="shared" si="13"/>
        <v>0.11984231821329946</v>
      </c>
      <c r="W12" s="42">
        <f t="shared" si="14"/>
        <v>0.11955565796177994</v>
      </c>
      <c r="X12" s="42">
        <f t="shared" si="15"/>
        <v>0.9959146365218386</v>
      </c>
      <c r="Y12" s="43">
        <f t="shared" si="16"/>
        <v>5.180849140688158</v>
      </c>
    </row>
    <row r="13" spans="1:25" s="44" customFormat="1" ht="15">
      <c r="A13" s="33">
        <v>144.407</v>
      </c>
      <c r="B13" s="34" t="s">
        <v>67</v>
      </c>
      <c r="C13" s="35" t="s">
        <v>68</v>
      </c>
      <c r="D13" s="36">
        <f t="shared" si="0"/>
        <v>136.97452923089637</v>
      </c>
      <c r="E13" s="36">
        <f t="shared" si="1"/>
        <v>871.804553634472</v>
      </c>
      <c r="F13" s="37">
        <v>2</v>
      </c>
      <c r="G13" s="37" t="s">
        <v>69</v>
      </c>
      <c r="H13" s="38" t="s">
        <v>70</v>
      </c>
      <c r="I13" s="39"/>
      <c r="J13" s="39" t="s">
        <v>57</v>
      </c>
      <c r="K13" s="40">
        <f t="shared" si="2"/>
        <v>18.041666666666668</v>
      </c>
      <c r="L13" s="40">
        <f t="shared" si="3"/>
        <v>45.145833333333336</v>
      </c>
      <c r="M13" s="41">
        <f t="shared" si="4"/>
        <v>0</v>
      </c>
      <c r="N13" s="40">
        <f t="shared" si="5"/>
        <v>10.458333333333332</v>
      </c>
      <c r="O13" s="40">
        <f t="shared" si="6"/>
        <v>51.145833333333336</v>
      </c>
      <c r="P13" s="42">
        <f t="shared" si="7"/>
        <v>0.7787452338550107</v>
      </c>
      <c r="Q13" s="42">
        <f t="shared" si="8"/>
        <v>0.7089042677491547</v>
      </c>
      <c r="R13" s="42">
        <f t="shared" si="9"/>
        <v>0.627340306969116</v>
      </c>
      <c r="S13" s="42">
        <f t="shared" si="10"/>
        <v>0.7053047136997135</v>
      </c>
      <c r="T13" s="42">
        <f t="shared" si="11"/>
        <v>0.9912539701391236</v>
      </c>
      <c r="U13" s="42">
        <f t="shared" si="12"/>
        <v>0.9906520738586586</v>
      </c>
      <c r="V13" s="42">
        <f t="shared" si="13"/>
        <v>0.1368395155602679</v>
      </c>
      <c r="W13" s="42">
        <f t="shared" si="14"/>
        <v>0.13641286068233743</v>
      </c>
      <c r="X13" s="42">
        <f t="shared" si="15"/>
        <v>-0.7310504478212047</v>
      </c>
      <c r="Y13" s="43">
        <f t="shared" si="16"/>
        <v>136.97452923089637</v>
      </c>
    </row>
    <row r="14" spans="1:25" s="44" customFormat="1" ht="15">
      <c r="A14" s="33">
        <v>144.409</v>
      </c>
      <c r="B14" s="34" t="s">
        <v>71</v>
      </c>
      <c r="C14" s="35" t="s">
        <v>72</v>
      </c>
      <c r="D14" s="36">
        <f t="shared" si="0"/>
        <v>260.5534687183501</v>
      </c>
      <c r="E14" s="36">
        <f t="shared" si="1"/>
        <v>1028.232431076313</v>
      </c>
      <c r="F14" s="37">
        <v>5</v>
      </c>
      <c r="G14" s="37" t="s">
        <v>73</v>
      </c>
      <c r="H14" s="38" t="s">
        <v>74</v>
      </c>
      <c r="I14" s="35" t="s">
        <v>43</v>
      </c>
      <c r="J14" s="35" t="s">
        <v>57</v>
      </c>
      <c r="K14" s="40">
        <f t="shared" si="2"/>
        <v>-3.4583333333333335</v>
      </c>
      <c r="L14" s="40">
        <f t="shared" si="3"/>
        <v>48.770833333333336</v>
      </c>
      <c r="M14" s="41">
        <f t="shared" si="4"/>
        <v>0</v>
      </c>
      <c r="N14" s="40">
        <f t="shared" si="5"/>
        <v>10.458333333333332</v>
      </c>
      <c r="O14" s="40">
        <f t="shared" si="6"/>
        <v>51.145833333333336</v>
      </c>
      <c r="P14" s="42">
        <f t="shared" si="7"/>
        <v>0.7787452338550107</v>
      </c>
      <c r="Q14" s="42">
        <f t="shared" si="8"/>
        <v>0.7520795026762214</v>
      </c>
      <c r="R14" s="42">
        <f t="shared" si="9"/>
        <v>0.627340306969116</v>
      </c>
      <c r="S14" s="42">
        <f t="shared" si="10"/>
        <v>0.6590723948507383</v>
      </c>
      <c r="T14" s="42">
        <f t="shared" si="11"/>
        <v>0.9706465610051804</v>
      </c>
      <c r="U14" s="42">
        <f t="shared" si="12"/>
        <v>0.9870044551796866</v>
      </c>
      <c r="V14" s="42">
        <f t="shared" si="13"/>
        <v>0.16139262769993926</v>
      </c>
      <c r="W14" s="42">
        <f t="shared" si="14"/>
        <v>0.16069289173902504</v>
      </c>
      <c r="X14" s="42">
        <f t="shared" si="15"/>
        <v>-0.1641271272922975</v>
      </c>
      <c r="Y14" s="43">
        <f t="shared" si="16"/>
        <v>99.44653128164994</v>
      </c>
    </row>
    <row r="15" spans="1:25" s="44" customFormat="1" ht="15">
      <c r="A15" s="33">
        <v>144.41</v>
      </c>
      <c r="B15" s="34" t="s">
        <v>75</v>
      </c>
      <c r="C15" s="35" t="s">
        <v>76</v>
      </c>
      <c r="D15" s="36">
        <f t="shared" si="0"/>
        <v>233.1776148505175</v>
      </c>
      <c r="E15" s="36">
        <f t="shared" si="1"/>
        <v>2097.3442196235173</v>
      </c>
      <c r="F15" s="37">
        <v>3</v>
      </c>
      <c r="G15" s="37" t="s">
        <v>77</v>
      </c>
      <c r="H15" s="38" t="s">
        <v>42</v>
      </c>
      <c r="I15" s="39"/>
      <c r="J15" s="39" t="s">
        <v>57</v>
      </c>
      <c r="K15" s="40">
        <f t="shared" si="2"/>
        <v>-8.708333333333334</v>
      </c>
      <c r="L15" s="40">
        <f t="shared" si="3"/>
        <v>37.97916666666667</v>
      </c>
      <c r="M15" s="41">
        <f t="shared" si="4"/>
        <v>0</v>
      </c>
      <c r="N15" s="40">
        <f t="shared" si="5"/>
        <v>10.458333333333332</v>
      </c>
      <c r="O15" s="40">
        <f t="shared" si="6"/>
        <v>51.145833333333336</v>
      </c>
      <c r="P15" s="42">
        <f t="shared" si="7"/>
        <v>0.7787452338550107</v>
      </c>
      <c r="Q15" s="42">
        <f t="shared" si="8"/>
        <v>0.6153749058372677</v>
      </c>
      <c r="R15" s="42">
        <f t="shared" si="9"/>
        <v>0.627340306969116</v>
      </c>
      <c r="S15" s="42">
        <f t="shared" si="10"/>
        <v>0.788234562339012</v>
      </c>
      <c r="T15" s="42">
        <f t="shared" si="11"/>
        <v>0.9445675372676048</v>
      </c>
      <c r="U15" s="42">
        <f t="shared" si="12"/>
        <v>0.946300716015529</v>
      </c>
      <c r="V15" s="42">
        <f t="shared" si="13"/>
        <v>0.3292017296536678</v>
      </c>
      <c r="W15" s="42">
        <f t="shared" si="14"/>
        <v>0.3232877276799989</v>
      </c>
      <c r="X15" s="42">
        <f t="shared" si="15"/>
        <v>-0.5993363941817443</v>
      </c>
      <c r="Y15" s="43">
        <f t="shared" si="16"/>
        <v>126.82238514948251</v>
      </c>
    </row>
    <row r="16" spans="1:25" s="44" customFormat="1" ht="15">
      <c r="A16" s="33">
        <v>144.41</v>
      </c>
      <c r="B16" s="34" t="s">
        <v>78</v>
      </c>
      <c r="C16" s="35" t="s">
        <v>79</v>
      </c>
      <c r="D16" s="36">
        <f t="shared" si="0"/>
        <v>189.15436663143464</v>
      </c>
      <c r="E16" s="36">
        <f t="shared" si="1"/>
        <v>749.6699993937749</v>
      </c>
      <c r="F16" s="37">
        <v>6</v>
      </c>
      <c r="G16" s="46" t="s">
        <v>50</v>
      </c>
      <c r="H16" s="38" t="s">
        <v>42</v>
      </c>
      <c r="I16" s="39"/>
      <c r="J16" s="39" t="s">
        <v>47</v>
      </c>
      <c r="K16" s="40">
        <f t="shared" si="2"/>
        <v>8.958333333333332</v>
      </c>
      <c r="L16" s="40">
        <f t="shared" si="3"/>
        <v>44.47916666666667</v>
      </c>
      <c r="M16" s="41">
        <f t="shared" si="4"/>
        <v>0</v>
      </c>
      <c r="N16" s="40">
        <f t="shared" si="5"/>
        <v>10.458333333333332</v>
      </c>
      <c r="O16" s="40">
        <f t="shared" si="6"/>
        <v>51.145833333333336</v>
      </c>
      <c r="P16" s="42">
        <f t="shared" si="7"/>
        <v>0.7787452338550107</v>
      </c>
      <c r="Q16" s="42">
        <f t="shared" si="8"/>
        <v>0.700649872789255</v>
      </c>
      <c r="R16" s="42">
        <f t="shared" si="9"/>
        <v>0.627340306969116</v>
      </c>
      <c r="S16" s="42">
        <f t="shared" si="10"/>
        <v>0.7135052597986933</v>
      </c>
      <c r="T16" s="42">
        <f t="shared" si="11"/>
        <v>0.9996573249755573</v>
      </c>
      <c r="U16" s="42">
        <f t="shared" si="12"/>
        <v>0.9930849727656638</v>
      </c>
      <c r="V16" s="42">
        <f t="shared" si="13"/>
        <v>0.11766912563079092</v>
      </c>
      <c r="W16" s="42">
        <f t="shared" si="14"/>
        <v>0.11739777198490975</v>
      </c>
      <c r="X16" s="42">
        <f t="shared" si="15"/>
        <v>-0.9872632897476699</v>
      </c>
      <c r="Y16" s="43">
        <f t="shared" si="16"/>
        <v>170.84563336856536</v>
      </c>
    </row>
    <row r="17" spans="1:25" s="44" customFormat="1" ht="15">
      <c r="A17" s="33">
        <v>144.41</v>
      </c>
      <c r="B17" s="34" t="s">
        <v>80</v>
      </c>
      <c r="C17" s="35" t="s">
        <v>81</v>
      </c>
      <c r="D17" s="36">
        <f t="shared" si="0"/>
        <v>177.16097167707667</v>
      </c>
      <c r="E17" s="36">
        <f t="shared" si="1"/>
        <v>245.8435548745519</v>
      </c>
      <c r="F17" s="37">
        <v>2</v>
      </c>
      <c r="G17" s="37" t="s">
        <v>82</v>
      </c>
      <c r="H17" s="38" t="s">
        <v>42</v>
      </c>
      <c r="I17" s="39"/>
      <c r="J17" s="39" t="s">
        <v>57</v>
      </c>
      <c r="K17" s="40">
        <f t="shared" si="2"/>
        <v>10.625</v>
      </c>
      <c r="L17" s="40">
        <f t="shared" si="3"/>
        <v>48.9375</v>
      </c>
      <c r="M17" s="41">
        <f t="shared" si="4"/>
        <v>0</v>
      </c>
      <c r="N17" s="40">
        <f t="shared" si="5"/>
        <v>10.458333333333332</v>
      </c>
      <c r="O17" s="40">
        <f t="shared" si="6"/>
        <v>51.145833333333336</v>
      </c>
      <c r="P17" s="42">
        <f t="shared" si="7"/>
        <v>0.7787452338550107</v>
      </c>
      <c r="Q17" s="42">
        <f t="shared" si="8"/>
        <v>0.7539934819618695</v>
      </c>
      <c r="R17" s="42">
        <f t="shared" si="9"/>
        <v>0.627340306969116</v>
      </c>
      <c r="S17" s="42">
        <f t="shared" si="10"/>
        <v>0.6568818989430414</v>
      </c>
      <c r="T17" s="42">
        <f t="shared" si="11"/>
        <v>0.9999957692054863</v>
      </c>
      <c r="U17" s="42">
        <f t="shared" si="12"/>
        <v>0.9992555790992017</v>
      </c>
      <c r="V17" s="42">
        <f t="shared" si="13"/>
        <v>0.03858790690229978</v>
      </c>
      <c r="W17" s="42">
        <f t="shared" si="14"/>
        <v>0.038578331212210826</v>
      </c>
      <c r="X17" s="42">
        <f t="shared" si="15"/>
        <v>-0.9987726304914705</v>
      </c>
      <c r="Y17" s="43">
        <f t="shared" si="16"/>
        <v>177.16097167707667</v>
      </c>
    </row>
    <row r="18" spans="1:25" s="44" customFormat="1" ht="15">
      <c r="A18" s="33">
        <v>144.41</v>
      </c>
      <c r="B18" s="34" t="s">
        <v>83</v>
      </c>
      <c r="C18" s="35" t="s">
        <v>84</v>
      </c>
      <c r="D18" s="36">
        <f t="shared" si="0"/>
        <v>57.769508293134564</v>
      </c>
      <c r="E18" s="36">
        <f t="shared" si="1"/>
        <v>661.5664087812025</v>
      </c>
      <c r="F18" s="37">
        <v>4</v>
      </c>
      <c r="G18" s="37" t="s">
        <v>42</v>
      </c>
      <c r="H18" s="38"/>
      <c r="I18" s="39"/>
      <c r="J18" s="39" t="s">
        <v>57</v>
      </c>
      <c r="K18" s="40">
        <f t="shared" si="2"/>
        <v>19.041666666666668</v>
      </c>
      <c r="L18" s="40">
        <f t="shared" si="3"/>
        <v>54.020833333333336</v>
      </c>
      <c r="M18" s="41">
        <f t="shared" si="4"/>
        <v>0</v>
      </c>
      <c r="N18" s="40">
        <f t="shared" si="5"/>
        <v>10.458333333333332</v>
      </c>
      <c r="O18" s="40">
        <f t="shared" si="6"/>
        <v>51.145833333333336</v>
      </c>
      <c r="P18" s="42">
        <f t="shared" si="7"/>
        <v>0.7787452338550107</v>
      </c>
      <c r="Q18" s="42">
        <f t="shared" si="8"/>
        <v>0.8092306656380898</v>
      </c>
      <c r="R18" s="42">
        <f t="shared" si="9"/>
        <v>0.627340306969116</v>
      </c>
      <c r="S18" s="42">
        <f t="shared" si="10"/>
        <v>0.5874910465623575</v>
      </c>
      <c r="T18" s="42">
        <f t="shared" si="11"/>
        <v>0.988799837282299</v>
      </c>
      <c r="U18" s="42">
        <f t="shared" si="12"/>
        <v>0.9946134411651886</v>
      </c>
      <c r="V18" s="42">
        <f t="shared" si="13"/>
        <v>0.10384027763007417</v>
      </c>
      <c r="W18" s="42">
        <f t="shared" si="14"/>
        <v>0.10365376333516295</v>
      </c>
      <c r="X18" s="42">
        <f t="shared" si="15"/>
        <v>0.5333265282438733</v>
      </c>
      <c r="Y18" s="43">
        <f t="shared" si="16"/>
        <v>57.769508293134564</v>
      </c>
    </row>
    <row r="19" spans="1:25" s="44" customFormat="1" ht="14.25">
      <c r="A19" s="33">
        <v>144.412</v>
      </c>
      <c r="B19" s="34" t="s">
        <v>85</v>
      </c>
      <c r="C19" s="35" t="s">
        <v>86</v>
      </c>
      <c r="D19" s="36">
        <f t="shared" si="0"/>
        <v>13.932059834902045</v>
      </c>
      <c r="E19" s="36">
        <f t="shared" si="1"/>
        <v>1068.5043553988191</v>
      </c>
      <c r="F19" s="37">
        <v>100</v>
      </c>
      <c r="G19" s="37" t="s">
        <v>87</v>
      </c>
      <c r="H19" s="38" t="s">
        <v>88</v>
      </c>
      <c r="I19" s="35" t="s">
        <v>89</v>
      </c>
      <c r="J19" s="35" t="s">
        <v>90</v>
      </c>
      <c r="K19" s="40">
        <f t="shared" si="2"/>
        <v>15.125</v>
      </c>
      <c r="L19" s="40">
        <f t="shared" si="3"/>
        <v>60.395833333333336</v>
      </c>
      <c r="M19" s="41">
        <f t="shared" si="4"/>
        <v>0</v>
      </c>
      <c r="N19" s="40">
        <f t="shared" si="5"/>
        <v>10.458333333333332</v>
      </c>
      <c r="O19" s="40">
        <f t="shared" si="6"/>
        <v>51.145833333333336</v>
      </c>
      <c r="P19" s="42">
        <f t="shared" si="7"/>
        <v>0.7787452338550107</v>
      </c>
      <c r="Q19" s="42">
        <f t="shared" si="8"/>
        <v>0.8694590067399012</v>
      </c>
      <c r="R19" s="42">
        <f t="shared" si="9"/>
        <v>0.627340306969116</v>
      </c>
      <c r="S19" s="42">
        <f t="shared" si="10"/>
        <v>0.4940050967336922</v>
      </c>
      <c r="T19" s="42">
        <f t="shared" si="11"/>
        <v>0.9966848880445061</v>
      </c>
      <c r="U19" s="42">
        <f t="shared" si="12"/>
        <v>0.9859689825047504</v>
      </c>
      <c r="V19" s="42">
        <f t="shared" si="13"/>
        <v>0.1677137584992653</v>
      </c>
      <c r="W19" s="42">
        <f t="shared" si="14"/>
        <v>0.16692862408390957</v>
      </c>
      <c r="X19" s="42">
        <f t="shared" si="15"/>
        <v>0.9705819100980635</v>
      </c>
      <c r="Y19" s="43">
        <f t="shared" si="16"/>
        <v>13.932059834902045</v>
      </c>
    </row>
    <row r="20" spans="1:25" s="44" customFormat="1" ht="15">
      <c r="A20" s="33">
        <v>144.415</v>
      </c>
      <c r="B20" s="34" t="s">
        <v>91</v>
      </c>
      <c r="C20" s="35" t="s">
        <v>92</v>
      </c>
      <c r="D20" s="36">
        <f t="shared" si="0"/>
        <v>199.15745032234776</v>
      </c>
      <c r="E20" s="36">
        <f t="shared" si="1"/>
        <v>609.4661736746071</v>
      </c>
      <c r="F20" s="37">
        <v>1</v>
      </c>
      <c r="G20" s="37" t="s">
        <v>93</v>
      </c>
      <c r="H20" s="38" t="s">
        <v>94</v>
      </c>
      <c r="I20" s="35" t="s">
        <v>43</v>
      </c>
      <c r="J20" s="35" t="s">
        <v>57</v>
      </c>
      <c r="K20" s="40">
        <f t="shared" si="2"/>
        <v>7.875</v>
      </c>
      <c r="L20" s="40">
        <f t="shared" si="3"/>
        <v>45.9375</v>
      </c>
      <c r="M20" s="41">
        <f t="shared" si="4"/>
        <v>0</v>
      </c>
      <c r="N20" s="40">
        <f t="shared" si="5"/>
        <v>10.458333333333332</v>
      </c>
      <c r="O20" s="40">
        <f t="shared" si="6"/>
        <v>51.145833333333336</v>
      </c>
      <c r="P20" s="42">
        <f t="shared" si="7"/>
        <v>0.7787452338550107</v>
      </c>
      <c r="Q20" s="42">
        <f t="shared" si="8"/>
        <v>0.718581617779698</v>
      </c>
      <c r="R20" s="42">
        <f t="shared" si="9"/>
        <v>0.627340306969116</v>
      </c>
      <c r="S20" s="42">
        <f t="shared" si="10"/>
        <v>0.6954426350096117</v>
      </c>
      <c r="T20" s="42">
        <f t="shared" si="11"/>
        <v>0.9989837230844637</v>
      </c>
      <c r="U20" s="42">
        <f t="shared" si="12"/>
        <v>0.9954278256323517</v>
      </c>
      <c r="V20" s="42">
        <f t="shared" si="13"/>
        <v>0.09566256061444156</v>
      </c>
      <c r="W20" s="42">
        <f t="shared" si="14"/>
        <v>0.09551672082336422</v>
      </c>
      <c r="X20" s="42">
        <f t="shared" si="15"/>
        <v>-0.9446203366881637</v>
      </c>
      <c r="Y20" s="43">
        <f t="shared" si="16"/>
        <v>160.84254967765224</v>
      </c>
    </row>
    <row r="21" spans="1:25" s="44" customFormat="1" ht="15">
      <c r="A21" s="33">
        <v>144.415</v>
      </c>
      <c r="B21" s="34" t="s">
        <v>95</v>
      </c>
      <c r="C21" s="35" t="s">
        <v>96</v>
      </c>
      <c r="D21" s="36">
        <f t="shared" si="0"/>
        <v>295.1610836192468</v>
      </c>
      <c r="E21" s="36">
        <f t="shared" si="1"/>
        <v>428.2023871642213</v>
      </c>
      <c r="F21" s="37"/>
      <c r="G21" s="37"/>
      <c r="H21" s="38"/>
      <c r="I21" s="39"/>
      <c r="J21" s="39" t="s">
        <v>47</v>
      </c>
      <c r="K21" s="40">
        <f t="shared" si="2"/>
        <v>4.708333333333334</v>
      </c>
      <c r="L21" s="40">
        <f t="shared" si="3"/>
        <v>52.645833333333336</v>
      </c>
      <c r="M21" s="41">
        <f t="shared" si="4"/>
        <v>0</v>
      </c>
      <c r="N21" s="40">
        <f t="shared" si="5"/>
        <v>10.458333333333332</v>
      </c>
      <c r="O21" s="40">
        <f t="shared" si="6"/>
        <v>51.145833333333336</v>
      </c>
      <c r="P21" s="42">
        <f t="shared" si="7"/>
        <v>0.7787452338550107</v>
      </c>
      <c r="Q21" s="42">
        <f t="shared" si="8"/>
        <v>0.7949002320999405</v>
      </c>
      <c r="R21" s="42">
        <f t="shared" si="9"/>
        <v>0.627340306969116</v>
      </c>
      <c r="S21" s="42">
        <f t="shared" si="10"/>
        <v>0.6067401593824663</v>
      </c>
      <c r="T21" s="42">
        <f t="shared" si="11"/>
        <v>0.9949685182509117</v>
      </c>
      <c r="U21" s="42">
        <f t="shared" si="12"/>
        <v>0.9977421792076893</v>
      </c>
      <c r="V21" s="42">
        <f t="shared" si="13"/>
        <v>0.0672111736248974</v>
      </c>
      <c r="W21" s="42">
        <f t="shared" si="14"/>
        <v>0.06716058241179335</v>
      </c>
      <c r="X21" s="42">
        <f t="shared" si="15"/>
        <v>0.4251646176931271</v>
      </c>
      <c r="Y21" s="43">
        <f t="shared" si="16"/>
        <v>64.8389163807532</v>
      </c>
    </row>
    <row r="22" spans="1:25" s="44" customFormat="1" ht="15">
      <c r="A22" s="33">
        <v>144.415</v>
      </c>
      <c r="B22" s="34" t="s">
        <v>97</v>
      </c>
      <c r="C22" s="35" t="s">
        <v>98</v>
      </c>
      <c r="D22" s="36">
        <f t="shared" si="0"/>
        <v>256.24347411730736</v>
      </c>
      <c r="E22" s="36">
        <f t="shared" si="1"/>
        <v>297.5873966356558</v>
      </c>
      <c r="F22" s="37">
        <v>10</v>
      </c>
      <c r="G22" s="37" t="s">
        <v>82</v>
      </c>
      <c r="H22" s="38" t="s">
        <v>42</v>
      </c>
      <c r="I22" s="35" t="s">
        <v>43</v>
      </c>
      <c r="J22" s="35" t="s">
        <v>47</v>
      </c>
      <c r="K22" s="40">
        <f t="shared" si="2"/>
        <v>6.375</v>
      </c>
      <c r="L22" s="40">
        <f t="shared" si="3"/>
        <v>50.4375</v>
      </c>
      <c r="M22" s="41">
        <f t="shared" si="4"/>
        <v>0</v>
      </c>
      <c r="N22" s="40">
        <f t="shared" si="5"/>
        <v>10.458333333333332</v>
      </c>
      <c r="O22" s="40">
        <f t="shared" si="6"/>
        <v>51.145833333333336</v>
      </c>
      <c r="P22" s="42">
        <f t="shared" si="7"/>
        <v>0.7787452338550107</v>
      </c>
      <c r="Q22" s="42">
        <f t="shared" si="8"/>
        <v>0.7709302707400181</v>
      </c>
      <c r="R22" s="42">
        <f t="shared" si="9"/>
        <v>0.627340306969116</v>
      </c>
      <c r="S22" s="42">
        <f t="shared" si="10"/>
        <v>0.6369195535204759</v>
      </c>
      <c r="T22" s="42">
        <f t="shared" si="11"/>
        <v>0.9974615384944574</v>
      </c>
      <c r="U22" s="42">
        <f t="shared" si="12"/>
        <v>0.9989093010396426</v>
      </c>
      <c r="V22" s="42">
        <f t="shared" si="13"/>
        <v>0.046709683979854935</v>
      </c>
      <c r="W22" s="42">
        <f t="shared" si="14"/>
        <v>0.04669270067679408</v>
      </c>
      <c r="X22" s="42">
        <f t="shared" si="15"/>
        <v>-0.23779652483886274</v>
      </c>
      <c r="Y22" s="43">
        <f t="shared" si="16"/>
        <v>103.75652588269266</v>
      </c>
    </row>
    <row r="23" spans="1:25" s="44" customFormat="1" ht="15">
      <c r="A23" s="47">
        <v>144.415</v>
      </c>
      <c r="B23" s="48" t="s">
        <v>99</v>
      </c>
      <c r="C23" s="49" t="s">
        <v>100</v>
      </c>
      <c r="D23" s="36">
        <f t="shared" si="0"/>
        <v>78.60303017922664</v>
      </c>
      <c r="E23" s="36">
        <f t="shared" si="1"/>
        <v>725.3547369065087</v>
      </c>
      <c r="F23" s="50">
        <v>5</v>
      </c>
      <c r="G23" s="46" t="s">
        <v>50</v>
      </c>
      <c r="H23" s="38" t="s">
        <v>42</v>
      </c>
      <c r="I23" s="49" t="s">
        <v>43</v>
      </c>
      <c r="J23" s="49" t="s">
        <v>47</v>
      </c>
      <c r="K23" s="40">
        <f t="shared" si="2"/>
        <v>20.875</v>
      </c>
      <c r="L23" s="40">
        <f t="shared" si="3"/>
        <v>51.97916666666667</v>
      </c>
      <c r="M23" s="41">
        <f t="shared" si="4"/>
        <v>0</v>
      </c>
      <c r="N23" s="40">
        <f t="shared" si="5"/>
        <v>10.458333333333332</v>
      </c>
      <c r="O23" s="40">
        <f t="shared" si="6"/>
        <v>51.145833333333336</v>
      </c>
      <c r="P23" s="42">
        <f t="shared" si="7"/>
        <v>0.7787452338550107</v>
      </c>
      <c r="Q23" s="42">
        <f t="shared" si="8"/>
        <v>0.7877868406896229</v>
      </c>
      <c r="R23" s="42">
        <f t="shared" si="9"/>
        <v>0.627340306969116</v>
      </c>
      <c r="S23" s="42">
        <f t="shared" si="10"/>
        <v>0.615947963415955</v>
      </c>
      <c r="T23" s="42">
        <f t="shared" si="11"/>
        <v>0.9835189183104177</v>
      </c>
      <c r="U23" s="42">
        <f t="shared" si="12"/>
        <v>0.9935257938888584</v>
      </c>
      <c r="V23" s="42">
        <f t="shared" si="13"/>
        <v>0.11385257210901095</v>
      </c>
      <c r="W23" s="42">
        <f t="shared" si="14"/>
        <v>0.11360676422429086</v>
      </c>
      <c r="X23" s="42">
        <f t="shared" si="15"/>
        <v>0.1976054968888808</v>
      </c>
      <c r="Y23" s="43">
        <f t="shared" si="16"/>
        <v>78.60303017922664</v>
      </c>
    </row>
    <row r="24" spans="1:25" s="44" customFormat="1" ht="15">
      <c r="A24" s="33">
        <v>144.416</v>
      </c>
      <c r="B24" s="34" t="s">
        <v>101</v>
      </c>
      <c r="C24" s="35" t="s">
        <v>102</v>
      </c>
      <c r="D24" s="36">
        <f t="shared" si="0"/>
        <v>286.45897702336</v>
      </c>
      <c r="E24" s="36">
        <f t="shared" si="1"/>
        <v>438.6724846215761</v>
      </c>
      <c r="F24" s="37">
        <v>50</v>
      </c>
      <c r="G24" s="37" t="s">
        <v>93</v>
      </c>
      <c r="H24" s="38" t="s">
        <v>103</v>
      </c>
      <c r="I24" s="35" t="s">
        <v>43</v>
      </c>
      <c r="J24" s="35" t="s">
        <v>47</v>
      </c>
      <c r="K24" s="40">
        <f t="shared" si="2"/>
        <v>4.291666666666667</v>
      </c>
      <c r="L24" s="40">
        <f t="shared" si="3"/>
        <v>52.10416666666667</v>
      </c>
      <c r="M24" s="41">
        <f t="shared" si="4"/>
        <v>0</v>
      </c>
      <c r="N24" s="40">
        <f t="shared" si="5"/>
        <v>10.458333333333332</v>
      </c>
      <c r="O24" s="40">
        <f t="shared" si="6"/>
        <v>51.145833333333336</v>
      </c>
      <c r="P24" s="42">
        <f t="shared" si="7"/>
        <v>0.7787452338550107</v>
      </c>
      <c r="Q24" s="42">
        <f t="shared" si="8"/>
        <v>0.7891287548284837</v>
      </c>
      <c r="R24" s="42">
        <f t="shared" si="9"/>
        <v>0.627340306969116</v>
      </c>
      <c r="S24" s="42">
        <f t="shared" si="10"/>
        <v>0.61422781466069</v>
      </c>
      <c r="T24" s="42">
        <f t="shared" si="11"/>
        <v>0.9942136272049561</v>
      </c>
      <c r="U24" s="42">
        <f t="shared" si="12"/>
        <v>0.9976304602662548</v>
      </c>
      <c r="V24" s="42">
        <f t="shared" si="13"/>
        <v>0.06885457300605495</v>
      </c>
      <c r="W24" s="42">
        <f t="shared" si="14"/>
        <v>0.06880017986125193</v>
      </c>
      <c r="X24" s="42">
        <f t="shared" si="15"/>
        <v>0.2833287704467796</v>
      </c>
      <c r="Y24" s="43">
        <f t="shared" si="16"/>
        <v>73.54102297664002</v>
      </c>
    </row>
    <row r="25" spans="1:25" s="44" customFormat="1" ht="15">
      <c r="A25" s="33">
        <v>144.4162</v>
      </c>
      <c r="B25" s="34" t="s">
        <v>104</v>
      </c>
      <c r="C25" s="35" t="s">
        <v>105</v>
      </c>
      <c r="D25" s="36">
        <f t="shared" si="0"/>
        <v>140.75835371121892</v>
      </c>
      <c r="E25" s="36">
        <f t="shared" si="1"/>
        <v>803.2995472834357</v>
      </c>
      <c r="F25" s="38"/>
      <c r="G25" s="38"/>
      <c r="H25" s="38"/>
      <c r="I25" s="39"/>
      <c r="J25" s="39" t="s">
        <v>57</v>
      </c>
      <c r="K25" s="40">
        <f t="shared" si="2"/>
        <v>16.958333333333336</v>
      </c>
      <c r="L25" s="40">
        <f t="shared" si="3"/>
        <v>45.35416666666667</v>
      </c>
      <c r="M25" s="41">
        <f t="shared" si="4"/>
        <v>0</v>
      </c>
      <c r="N25" s="40">
        <f t="shared" si="5"/>
        <v>10.458333333333332</v>
      </c>
      <c r="O25" s="40">
        <f t="shared" si="6"/>
        <v>51.145833333333336</v>
      </c>
      <c r="P25" s="42">
        <f t="shared" si="7"/>
        <v>0.7787452338550107</v>
      </c>
      <c r="Q25" s="42">
        <f t="shared" si="8"/>
        <v>0.711464136114852</v>
      </c>
      <c r="R25" s="42">
        <f t="shared" si="9"/>
        <v>0.627340306969116</v>
      </c>
      <c r="S25" s="42">
        <f t="shared" si="10"/>
        <v>0.7027224082255719</v>
      </c>
      <c r="T25" s="42">
        <f t="shared" si="11"/>
        <v>0.9935718556765875</v>
      </c>
      <c r="U25" s="42">
        <f t="shared" si="12"/>
        <v>0.992061574049294</v>
      </c>
      <c r="V25" s="42">
        <f t="shared" si="13"/>
        <v>0.1260868854627901</v>
      </c>
      <c r="W25" s="42">
        <f t="shared" si="14"/>
        <v>0.12575306475325854</v>
      </c>
      <c r="X25" s="42">
        <f t="shared" si="15"/>
        <v>-0.7744848841395595</v>
      </c>
      <c r="Y25" s="43">
        <f t="shared" si="16"/>
        <v>140.75835371121892</v>
      </c>
    </row>
    <row r="26" spans="1:25" s="44" customFormat="1" ht="15">
      <c r="A26" s="33">
        <v>144.418</v>
      </c>
      <c r="B26" s="34" t="s">
        <v>106</v>
      </c>
      <c r="C26" s="35" t="s">
        <v>107</v>
      </c>
      <c r="D26" s="36">
        <f t="shared" si="0"/>
        <v>264.5318771034129</v>
      </c>
      <c r="E26" s="36">
        <f t="shared" si="1"/>
        <v>412.7641859648406</v>
      </c>
      <c r="F26" s="37">
        <v>20</v>
      </c>
      <c r="G26" s="37" t="s">
        <v>108</v>
      </c>
      <c r="H26" s="38" t="s">
        <v>42</v>
      </c>
      <c r="I26" s="35" t="s">
        <v>43</v>
      </c>
      <c r="J26" s="35" t="s">
        <v>47</v>
      </c>
      <c r="K26" s="40">
        <f t="shared" si="2"/>
        <v>4.625</v>
      </c>
      <c r="L26" s="40">
        <f t="shared" si="3"/>
        <v>50.645833333333336</v>
      </c>
      <c r="M26" s="41">
        <f t="shared" si="4"/>
        <v>0</v>
      </c>
      <c r="N26" s="40">
        <f t="shared" si="5"/>
        <v>10.458333333333332</v>
      </c>
      <c r="O26" s="40">
        <f t="shared" si="6"/>
        <v>51.145833333333336</v>
      </c>
      <c r="P26" s="42">
        <f t="shared" si="7"/>
        <v>0.7787452338550107</v>
      </c>
      <c r="Q26" s="42">
        <f t="shared" si="8"/>
        <v>0.7732410741643875</v>
      </c>
      <c r="R26" s="42">
        <f t="shared" si="9"/>
        <v>0.627340306969116</v>
      </c>
      <c r="S26" s="42">
        <f t="shared" si="10"/>
        <v>0.6341121676999301</v>
      </c>
      <c r="T26" s="42">
        <f t="shared" si="11"/>
        <v>0.9948217482960331</v>
      </c>
      <c r="U26" s="42">
        <f t="shared" si="12"/>
        <v>0.9979019931919022</v>
      </c>
      <c r="V26" s="42">
        <f t="shared" si="13"/>
        <v>0.06478797456676198</v>
      </c>
      <c r="W26" s="42">
        <f t="shared" si="14"/>
        <v>0.06474265968917842</v>
      </c>
      <c r="X26" s="42">
        <f t="shared" si="15"/>
        <v>-0.09529193867730787</v>
      </c>
      <c r="Y26" s="43">
        <f t="shared" si="16"/>
        <v>95.46812289658708</v>
      </c>
    </row>
    <row r="27" spans="1:25" s="44" customFormat="1" ht="15">
      <c r="A27" s="33">
        <v>144.419</v>
      </c>
      <c r="B27" s="34" t="s">
        <v>109</v>
      </c>
      <c r="C27" s="35" t="s">
        <v>110</v>
      </c>
      <c r="D27" s="36">
        <f t="shared" si="0"/>
        <v>182.80956580451723</v>
      </c>
      <c r="E27" s="36">
        <f t="shared" si="1"/>
        <v>667.8822853658265</v>
      </c>
      <c r="F27" s="37">
        <v>10</v>
      </c>
      <c r="G27" s="37" t="s">
        <v>108</v>
      </c>
      <c r="H27" s="38" t="s">
        <v>42</v>
      </c>
      <c r="I27" s="39"/>
      <c r="J27" s="39" t="s">
        <v>47</v>
      </c>
      <c r="K27" s="40">
        <f t="shared" si="2"/>
        <v>10.041666666666666</v>
      </c>
      <c r="L27" s="40">
        <f t="shared" si="3"/>
        <v>45.145833333333336</v>
      </c>
      <c r="M27" s="41">
        <f t="shared" si="4"/>
        <v>0</v>
      </c>
      <c r="N27" s="40">
        <f t="shared" si="5"/>
        <v>10.458333333333332</v>
      </c>
      <c r="O27" s="40">
        <f t="shared" si="6"/>
        <v>51.145833333333336</v>
      </c>
      <c r="P27" s="42">
        <f t="shared" si="7"/>
        <v>0.7787452338550107</v>
      </c>
      <c r="Q27" s="42">
        <f t="shared" si="8"/>
        <v>0.7089042677491547</v>
      </c>
      <c r="R27" s="42">
        <f t="shared" si="9"/>
        <v>0.627340306969116</v>
      </c>
      <c r="S27" s="42">
        <f t="shared" si="10"/>
        <v>0.7053047136997135</v>
      </c>
      <c r="T27" s="42">
        <f t="shared" si="11"/>
        <v>0.9999735576321774</v>
      </c>
      <c r="U27" s="42">
        <f t="shared" si="12"/>
        <v>0.9945101955175535</v>
      </c>
      <c r="V27" s="42">
        <f t="shared" si="13"/>
        <v>0.10483162539096214</v>
      </c>
      <c r="W27" s="42">
        <f t="shared" si="14"/>
        <v>0.10463972004758776</v>
      </c>
      <c r="X27" s="42">
        <f t="shared" si="15"/>
        <v>-0.9987979677183751</v>
      </c>
      <c r="Y27" s="43">
        <f t="shared" si="16"/>
        <v>177.19043419548277</v>
      </c>
    </row>
    <row r="28" spans="1:25" s="44" customFormat="1" ht="15">
      <c r="A28" s="33">
        <v>144.423</v>
      </c>
      <c r="B28" s="34" t="s">
        <v>111</v>
      </c>
      <c r="C28" s="35" t="s">
        <v>112</v>
      </c>
      <c r="D28" s="36">
        <f t="shared" si="0"/>
        <v>304.22989651121264</v>
      </c>
      <c r="E28" s="36">
        <f t="shared" si="1"/>
        <v>371.31825138967855</v>
      </c>
      <c r="F28" s="37">
        <v>1</v>
      </c>
      <c r="G28" s="37" t="s">
        <v>113</v>
      </c>
      <c r="H28" s="38" t="s">
        <v>42</v>
      </c>
      <c r="I28" s="35" t="s">
        <v>43</v>
      </c>
      <c r="J28" s="35" t="s">
        <v>114</v>
      </c>
      <c r="K28" s="40">
        <f t="shared" si="2"/>
        <v>5.875</v>
      </c>
      <c r="L28" s="40">
        <f t="shared" si="3"/>
        <v>52.9375</v>
      </c>
      <c r="M28" s="41">
        <f t="shared" si="4"/>
        <v>0</v>
      </c>
      <c r="N28" s="40">
        <f t="shared" si="5"/>
        <v>10.458333333333332</v>
      </c>
      <c r="O28" s="40">
        <f t="shared" si="6"/>
        <v>51.145833333333336</v>
      </c>
      <c r="P28" s="42">
        <f t="shared" si="7"/>
        <v>0.7787452338550107</v>
      </c>
      <c r="Q28" s="42">
        <f t="shared" si="8"/>
        <v>0.7979785566720017</v>
      </c>
      <c r="R28" s="42">
        <f t="shared" si="9"/>
        <v>0.627340306969116</v>
      </c>
      <c r="S28" s="42">
        <f t="shared" si="10"/>
        <v>0.6026858411242701</v>
      </c>
      <c r="T28" s="42">
        <f t="shared" si="11"/>
        <v>0.9968021652056576</v>
      </c>
      <c r="U28" s="42">
        <f t="shared" si="12"/>
        <v>0.9983020517585184</v>
      </c>
      <c r="V28" s="42">
        <f t="shared" si="13"/>
        <v>0.05828256967347018</v>
      </c>
      <c r="W28" s="42">
        <f t="shared" si="14"/>
        <v>0.058249579009057945</v>
      </c>
      <c r="X28" s="42">
        <f t="shared" si="15"/>
        <v>0.5625148658005107</v>
      </c>
      <c r="Y28" s="43">
        <f t="shared" si="16"/>
        <v>55.770103488787356</v>
      </c>
    </row>
    <row r="29" spans="1:25" s="44" customFormat="1" ht="15">
      <c r="A29" s="33">
        <v>144.425</v>
      </c>
      <c r="B29" s="34" t="s">
        <v>115</v>
      </c>
      <c r="C29" s="35" t="s">
        <v>116</v>
      </c>
      <c r="D29" s="36">
        <f t="shared" si="0"/>
        <v>177.17515335573546</v>
      </c>
      <c r="E29" s="36">
        <f t="shared" si="1"/>
        <v>816.28937557224</v>
      </c>
      <c r="F29" s="37">
        <v>3</v>
      </c>
      <c r="G29" s="37" t="s">
        <v>117</v>
      </c>
      <c r="H29" s="38" t="s">
        <v>42</v>
      </c>
      <c r="I29" s="39"/>
      <c r="J29" s="39" t="s">
        <v>114</v>
      </c>
      <c r="K29" s="40">
        <f t="shared" si="2"/>
        <v>10.958333333333332</v>
      </c>
      <c r="L29" s="40">
        <f t="shared" si="3"/>
        <v>43.8125</v>
      </c>
      <c r="M29" s="41">
        <f t="shared" si="4"/>
        <v>0</v>
      </c>
      <c r="N29" s="40">
        <f t="shared" si="5"/>
        <v>10.458333333333332</v>
      </c>
      <c r="O29" s="40">
        <f t="shared" si="6"/>
        <v>51.145833333333336</v>
      </c>
      <c r="P29" s="42">
        <f t="shared" si="7"/>
        <v>0.7787452338550107</v>
      </c>
      <c r="Q29" s="42">
        <f t="shared" si="8"/>
        <v>0.6923006210522495</v>
      </c>
      <c r="R29" s="42">
        <f t="shared" si="9"/>
        <v>0.627340306969116</v>
      </c>
      <c r="S29" s="42">
        <f t="shared" si="10"/>
        <v>0.7216092087069494</v>
      </c>
      <c r="T29" s="42">
        <f t="shared" si="11"/>
        <v>0.9999619230641713</v>
      </c>
      <c r="U29" s="42">
        <f t="shared" si="12"/>
        <v>0.991803114320217</v>
      </c>
      <c r="V29" s="42">
        <f t="shared" si="13"/>
        <v>0.1281257848959715</v>
      </c>
      <c r="W29" s="42">
        <f t="shared" si="14"/>
        <v>0.12777551574820062</v>
      </c>
      <c r="X29" s="42">
        <f t="shared" si="15"/>
        <v>-0.9987848594421199</v>
      </c>
      <c r="Y29" s="43">
        <f t="shared" si="16"/>
        <v>177.17515335573546</v>
      </c>
    </row>
    <row r="30" spans="1:25" s="44" customFormat="1" ht="15">
      <c r="A30" s="33">
        <v>144.425</v>
      </c>
      <c r="B30" s="34" t="s">
        <v>118</v>
      </c>
      <c r="C30" s="35" t="s">
        <v>119</v>
      </c>
      <c r="D30" s="36">
        <f t="shared" si="0"/>
        <v>268.008644908265</v>
      </c>
      <c r="E30" s="36">
        <f t="shared" si="1"/>
        <v>568.6613032194687</v>
      </c>
      <c r="F30" s="37">
        <v>14</v>
      </c>
      <c r="G30" s="37" t="s">
        <v>108</v>
      </c>
      <c r="H30" s="38" t="s">
        <v>42</v>
      </c>
      <c r="I30" s="35" t="s">
        <v>120</v>
      </c>
      <c r="J30" s="35" t="s">
        <v>57</v>
      </c>
      <c r="K30" s="40">
        <f t="shared" si="2"/>
        <v>2.375</v>
      </c>
      <c r="L30" s="40">
        <f t="shared" si="3"/>
        <v>50.6875</v>
      </c>
      <c r="M30" s="41">
        <f t="shared" si="4"/>
        <v>0</v>
      </c>
      <c r="N30" s="40">
        <f t="shared" si="5"/>
        <v>10.458333333333332</v>
      </c>
      <c r="O30" s="40">
        <f t="shared" si="6"/>
        <v>51.145833333333336</v>
      </c>
      <c r="P30" s="42">
        <f t="shared" si="7"/>
        <v>0.7787452338550107</v>
      </c>
      <c r="Q30" s="42">
        <f t="shared" si="8"/>
        <v>0.7737020090409893</v>
      </c>
      <c r="R30" s="42">
        <f t="shared" si="9"/>
        <v>0.627340306969116</v>
      </c>
      <c r="S30" s="42">
        <f t="shared" si="10"/>
        <v>0.6335496832971642</v>
      </c>
      <c r="T30" s="42">
        <f t="shared" si="11"/>
        <v>0.9900646023370409</v>
      </c>
      <c r="U30" s="42">
        <f t="shared" si="12"/>
        <v>0.9960191685163384</v>
      </c>
      <c r="V30" s="42">
        <f t="shared" si="13"/>
        <v>0.08925777793430681</v>
      </c>
      <c r="W30" s="42">
        <f t="shared" si="14"/>
        <v>0.08913930641429646</v>
      </c>
      <c r="X30" s="42">
        <f t="shared" si="15"/>
        <v>-0.03474870610637148</v>
      </c>
      <c r="Y30" s="43">
        <f t="shared" si="16"/>
        <v>91.99135509173499</v>
      </c>
    </row>
    <row r="31" spans="1:25" s="44" customFormat="1" ht="15">
      <c r="A31" s="33">
        <v>144.425</v>
      </c>
      <c r="B31" s="34" t="s">
        <v>121</v>
      </c>
      <c r="C31" s="35" t="s">
        <v>122</v>
      </c>
      <c r="D31" s="36">
        <f t="shared" si="0"/>
        <v>95.37889119035573</v>
      </c>
      <c r="E31" s="36">
        <f t="shared" si="1"/>
        <v>610.8384697459621</v>
      </c>
      <c r="F31" s="37">
        <v>5</v>
      </c>
      <c r="G31" s="37"/>
      <c r="H31" s="38" t="s">
        <v>42</v>
      </c>
      <c r="I31" s="39"/>
      <c r="J31" s="39" t="s">
        <v>57</v>
      </c>
      <c r="K31" s="40">
        <f t="shared" si="2"/>
        <v>19.041666666666668</v>
      </c>
      <c r="L31" s="40">
        <f t="shared" si="3"/>
        <v>50.3125</v>
      </c>
      <c r="M31" s="41">
        <f t="shared" si="4"/>
        <v>0</v>
      </c>
      <c r="N31" s="40">
        <f t="shared" si="5"/>
        <v>10.458333333333332</v>
      </c>
      <c r="O31" s="40">
        <f t="shared" si="6"/>
        <v>51.145833333333336</v>
      </c>
      <c r="P31" s="42">
        <f t="shared" si="7"/>
        <v>0.7787452338550107</v>
      </c>
      <c r="Q31" s="42">
        <f t="shared" si="8"/>
        <v>0.7695388942550803</v>
      </c>
      <c r="R31" s="42">
        <f t="shared" si="9"/>
        <v>0.627340306969116</v>
      </c>
      <c r="S31" s="42">
        <f t="shared" si="10"/>
        <v>0.6385999453716453</v>
      </c>
      <c r="T31" s="42">
        <f t="shared" si="11"/>
        <v>0.988799837282299</v>
      </c>
      <c r="U31" s="42">
        <f t="shared" si="12"/>
        <v>0.995407228498715</v>
      </c>
      <c r="V31" s="42">
        <f t="shared" si="13"/>
        <v>0.09587795789451611</v>
      </c>
      <c r="W31" s="42">
        <f t="shared" si="14"/>
        <v>0.09573113105206166</v>
      </c>
      <c r="X31" s="42">
        <f t="shared" si="15"/>
        <v>-0.09374152376373139</v>
      </c>
      <c r="Y31" s="43">
        <f t="shared" si="16"/>
        <v>95.37889119035573</v>
      </c>
    </row>
    <row r="32" spans="1:25" s="44" customFormat="1" ht="15">
      <c r="A32" s="33">
        <v>144.427</v>
      </c>
      <c r="B32" s="34" t="s">
        <v>123</v>
      </c>
      <c r="C32" s="35" t="s">
        <v>124</v>
      </c>
      <c r="D32" s="36">
        <f t="shared" si="0"/>
        <v>45.30313288043985</v>
      </c>
      <c r="E32" s="36">
        <f t="shared" si="1"/>
        <v>372.64584490867736</v>
      </c>
      <c r="F32" s="37"/>
      <c r="G32" s="37"/>
      <c r="H32" s="38"/>
      <c r="I32" s="39"/>
      <c r="J32" s="39" t="s">
        <v>57</v>
      </c>
      <c r="K32" s="40">
        <f t="shared" si="2"/>
        <v>14.458333333333332</v>
      </c>
      <c r="L32" s="40">
        <f t="shared" si="3"/>
        <v>53.4375</v>
      </c>
      <c r="M32" s="41">
        <f t="shared" si="4"/>
        <v>0</v>
      </c>
      <c r="N32" s="40">
        <f t="shared" si="5"/>
        <v>10.458333333333332</v>
      </c>
      <c r="O32" s="40">
        <f t="shared" si="6"/>
        <v>51.145833333333336</v>
      </c>
      <c r="P32" s="42">
        <f t="shared" si="7"/>
        <v>0.7787452338550107</v>
      </c>
      <c r="Q32" s="42">
        <f t="shared" si="8"/>
        <v>0.8032075314806449</v>
      </c>
      <c r="R32" s="42">
        <f t="shared" si="9"/>
        <v>0.627340306969116</v>
      </c>
      <c r="S32" s="42">
        <f t="shared" si="10"/>
        <v>0.5956993044924334</v>
      </c>
      <c r="T32" s="42">
        <f t="shared" si="11"/>
        <v>0.9975640502598242</v>
      </c>
      <c r="U32" s="42">
        <f t="shared" si="12"/>
        <v>0.9982898919954366</v>
      </c>
      <c r="V32" s="42">
        <f t="shared" si="13"/>
        <v>0.05849095038591702</v>
      </c>
      <c r="W32" s="42">
        <f t="shared" si="14"/>
        <v>0.05845760463566323</v>
      </c>
      <c r="X32" s="42">
        <f t="shared" si="15"/>
        <v>0.7033558358986131</v>
      </c>
      <c r="Y32" s="43">
        <f t="shared" si="16"/>
        <v>45.30313288043985</v>
      </c>
    </row>
    <row r="33" spans="1:25" s="44" customFormat="1" ht="15">
      <c r="A33" s="33">
        <v>144.428</v>
      </c>
      <c r="B33" s="34" t="s">
        <v>125</v>
      </c>
      <c r="C33" s="35" t="s">
        <v>126</v>
      </c>
      <c r="D33" s="36">
        <f t="shared" si="0"/>
        <v>154.650298023316</v>
      </c>
      <c r="E33" s="36">
        <f t="shared" si="1"/>
        <v>407.13054361630316</v>
      </c>
      <c r="F33" s="37">
        <v>30</v>
      </c>
      <c r="G33" s="37" t="s">
        <v>127</v>
      </c>
      <c r="H33" s="38" t="s">
        <v>128</v>
      </c>
      <c r="I33" s="39"/>
      <c r="J33" s="39" t="s">
        <v>47</v>
      </c>
      <c r="K33" s="40">
        <f t="shared" si="2"/>
        <v>12.791666666666666</v>
      </c>
      <c r="L33" s="40">
        <f t="shared" si="3"/>
        <v>47.8125</v>
      </c>
      <c r="M33" s="41">
        <f t="shared" si="4"/>
        <v>0</v>
      </c>
      <c r="N33" s="40">
        <f t="shared" si="5"/>
        <v>10.458333333333332</v>
      </c>
      <c r="O33" s="40">
        <f t="shared" si="6"/>
        <v>51.145833333333336</v>
      </c>
      <c r="P33" s="42">
        <f t="shared" si="7"/>
        <v>0.7787452338550107</v>
      </c>
      <c r="Q33" s="42">
        <f t="shared" si="8"/>
        <v>0.7409511253549591</v>
      </c>
      <c r="R33" s="42">
        <f t="shared" si="9"/>
        <v>0.627340306969116</v>
      </c>
      <c r="S33" s="42">
        <f t="shared" si="10"/>
        <v>0.6715589548470183</v>
      </c>
      <c r="T33" s="42">
        <f t="shared" si="11"/>
        <v>0.9991708782897213</v>
      </c>
      <c r="U33" s="42">
        <f t="shared" si="12"/>
        <v>0.9979588526104837</v>
      </c>
      <c r="V33" s="42">
        <f t="shared" si="13"/>
        <v>0.06390371113111021</v>
      </c>
      <c r="W33" s="42">
        <f t="shared" si="14"/>
        <v>0.06386022624738288</v>
      </c>
      <c r="X33" s="42">
        <f t="shared" si="15"/>
        <v>-0.9037114923565428</v>
      </c>
      <c r="Y33" s="43">
        <f t="shared" si="16"/>
        <v>154.650298023316</v>
      </c>
    </row>
    <row r="34" spans="1:25" s="44" customFormat="1" ht="15">
      <c r="A34" s="33">
        <v>144.428</v>
      </c>
      <c r="B34" s="34" t="s">
        <v>129</v>
      </c>
      <c r="C34" s="35" t="s">
        <v>130</v>
      </c>
      <c r="D34" s="36">
        <f t="shared" si="0"/>
        <v>80.58433492523406</v>
      </c>
      <c r="E34" s="36">
        <f t="shared" si="1"/>
        <v>540.5431493981479</v>
      </c>
      <c r="F34" s="37"/>
      <c r="G34" s="37"/>
      <c r="H34" s="38" t="s">
        <v>42</v>
      </c>
      <c r="I34" s="39"/>
      <c r="J34" s="39" t="s">
        <v>47</v>
      </c>
      <c r="K34" s="40">
        <f t="shared" si="2"/>
        <v>18.208333333333336</v>
      </c>
      <c r="L34" s="40">
        <f t="shared" si="3"/>
        <v>51.6875</v>
      </c>
      <c r="M34" s="41">
        <f t="shared" si="4"/>
        <v>0</v>
      </c>
      <c r="N34" s="40">
        <f t="shared" si="5"/>
        <v>10.458333333333332</v>
      </c>
      <c r="O34" s="40">
        <f t="shared" si="6"/>
        <v>51.145833333333336</v>
      </c>
      <c r="P34" s="42">
        <f t="shared" si="7"/>
        <v>0.7787452338550107</v>
      </c>
      <c r="Q34" s="42">
        <f t="shared" si="8"/>
        <v>0.7846411370486168</v>
      </c>
      <c r="R34" s="42">
        <f t="shared" si="9"/>
        <v>0.627340306969116</v>
      </c>
      <c r="S34" s="42">
        <f t="shared" si="10"/>
        <v>0.619950228688605</v>
      </c>
      <c r="T34" s="42">
        <f t="shared" si="11"/>
        <v>0.9908658973868822</v>
      </c>
      <c r="U34" s="42">
        <f t="shared" si="12"/>
        <v>0.9964028794763129</v>
      </c>
      <c r="V34" s="42">
        <f t="shared" si="13"/>
        <v>0.0848443179089857</v>
      </c>
      <c r="W34" s="42">
        <f t="shared" si="14"/>
        <v>0.08474256174622216</v>
      </c>
      <c r="X34" s="42">
        <f t="shared" si="15"/>
        <v>0.16359569199928448</v>
      </c>
      <c r="Y34" s="43">
        <f t="shared" si="16"/>
        <v>80.58433492523406</v>
      </c>
    </row>
    <row r="35" spans="1:25" s="44" customFormat="1" ht="15">
      <c r="A35" s="33">
        <v>144.429</v>
      </c>
      <c r="B35" s="34" t="s">
        <v>131</v>
      </c>
      <c r="C35" s="35" t="s">
        <v>132</v>
      </c>
      <c r="D35" s="36">
        <f t="shared" si="0"/>
        <v>157.98902343154762</v>
      </c>
      <c r="E35" s="36">
        <f t="shared" si="1"/>
        <v>619.6876009919163</v>
      </c>
      <c r="F35" s="37">
        <v>10</v>
      </c>
      <c r="G35" s="46" t="s">
        <v>133</v>
      </c>
      <c r="H35" s="38" t="s">
        <v>42</v>
      </c>
      <c r="I35" s="35" t="s">
        <v>43</v>
      </c>
      <c r="J35" s="35" t="s">
        <v>134</v>
      </c>
      <c r="K35" s="40">
        <f t="shared" si="2"/>
        <v>13.458333333333332</v>
      </c>
      <c r="L35" s="40">
        <f t="shared" si="3"/>
        <v>45.9375</v>
      </c>
      <c r="M35" s="41">
        <f t="shared" si="4"/>
        <v>0</v>
      </c>
      <c r="N35" s="40">
        <f t="shared" si="5"/>
        <v>10.458333333333332</v>
      </c>
      <c r="O35" s="40">
        <f t="shared" si="6"/>
        <v>51.145833333333336</v>
      </c>
      <c r="P35" s="42">
        <f t="shared" si="7"/>
        <v>0.7787452338550107</v>
      </c>
      <c r="Q35" s="42">
        <f t="shared" si="8"/>
        <v>0.718581617779698</v>
      </c>
      <c r="R35" s="42">
        <f t="shared" si="9"/>
        <v>0.627340306969116</v>
      </c>
      <c r="S35" s="42">
        <f t="shared" si="10"/>
        <v>0.6954426350096117</v>
      </c>
      <c r="T35" s="42">
        <f t="shared" si="11"/>
        <v>0.9986295347545738</v>
      </c>
      <c r="U35" s="42">
        <f t="shared" si="12"/>
        <v>0.99527330063251</v>
      </c>
      <c r="V35" s="42">
        <f t="shared" si="13"/>
        <v>0.09726692842440887</v>
      </c>
      <c r="W35" s="42">
        <f t="shared" si="14"/>
        <v>0.09711362956902314</v>
      </c>
      <c r="X35" s="42">
        <f t="shared" si="15"/>
        <v>-0.9271120714477777</v>
      </c>
      <c r="Y35" s="43">
        <f t="shared" si="16"/>
        <v>157.98902343154762</v>
      </c>
    </row>
    <row r="36" spans="1:25" s="44" customFormat="1" ht="15">
      <c r="A36" s="33">
        <v>144.43</v>
      </c>
      <c r="B36" s="34" t="s">
        <v>135</v>
      </c>
      <c r="C36" s="35" t="s">
        <v>136</v>
      </c>
      <c r="D36" s="36">
        <f t="shared" si="0"/>
        <v>275.4428388455845</v>
      </c>
      <c r="E36" s="36">
        <f t="shared" si="1"/>
        <v>701.8050394170265</v>
      </c>
      <c r="F36" s="37">
        <v>30</v>
      </c>
      <c r="G36" s="37" t="s">
        <v>137</v>
      </c>
      <c r="H36" s="38" t="s">
        <v>138</v>
      </c>
      <c r="I36" s="35" t="s">
        <v>56</v>
      </c>
      <c r="J36" s="35" t="s">
        <v>47</v>
      </c>
      <c r="K36" s="40">
        <f t="shared" si="2"/>
        <v>0.375</v>
      </c>
      <c r="L36" s="40">
        <f t="shared" si="3"/>
        <v>51.3125</v>
      </c>
      <c r="M36" s="41">
        <f t="shared" si="4"/>
        <v>0</v>
      </c>
      <c r="N36" s="40">
        <f t="shared" si="5"/>
        <v>10.458333333333332</v>
      </c>
      <c r="O36" s="40">
        <f t="shared" si="6"/>
        <v>51.145833333333336</v>
      </c>
      <c r="P36" s="42">
        <f t="shared" si="7"/>
        <v>0.7787452338550107</v>
      </c>
      <c r="Q36" s="42">
        <f t="shared" si="8"/>
        <v>0.7805667955515929</v>
      </c>
      <c r="R36" s="42">
        <f t="shared" si="9"/>
        <v>0.627340306969116</v>
      </c>
      <c r="S36" s="42">
        <f t="shared" si="10"/>
        <v>0.6250723779549995</v>
      </c>
      <c r="T36" s="42">
        <f t="shared" si="11"/>
        <v>0.9845541504341941</v>
      </c>
      <c r="U36" s="42">
        <f t="shared" si="12"/>
        <v>0.9939389403722807</v>
      </c>
      <c r="V36" s="42">
        <f t="shared" si="13"/>
        <v>0.11015618261136816</v>
      </c>
      <c r="W36" s="42">
        <f t="shared" si="14"/>
        <v>0.10993353815659637</v>
      </c>
      <c r="X36" s="42">
        <f t="shared" si="15"/>
        <v>0.09485264762253721</v>
      </c>
      <c r="Y36" s="43">
        <f t="shared" si="16"/>
        <v>84.55716115441551</v>
      </c>
    </row>
    <row r="37" spans="1:25" s="44" customFormat="1" ht="15">
      <c r="A37" s="33">
        <v>144.431</v>
      </c>
      <c r="B37" s="34" t="s">
        <v>139</v>
      </c>
      <c r="C37" s="35" t="s">
        <v>140</v>
      </c>
      <c r="D37" s="36">
        <f t="shared" si="0"/>
        <v>280.09553094293636</v>
      </c>
      <c r="E37" s="36">
        <f t="shared" si="1"/>
        <v>408.3962985378612</v>
      </c>
      <c r="F37" s="37">
        <v>10</v>
      </c>
      <c r="G37" s="37" t="s">
        <v>93</v>
      </c>
      <c r="H37" s="38" t="s">
        <v>42</v>
      </c>
      <c r="I37" s="35" t="s">
        <v>43</v>
      </c>
      <c r="J37" s="35" t="s">
        <v>47</v>
      </c>
      <c r="K37" s="40">
        <f t="shared" si="2"/>
        <v>4.625</v>
      </c>
      <c r="L37" s="40">
        <f t="shared" si="3"/>
        <v>51.645833333333336</v>
      </c>
      <c r="M37" s="41">
        <f t="shared" si="4"/>
        <v>0</v>
      </c>
      <c r="N37" s="40">
        <f t="shared" si="5"/>
        <v>10.458333333333332</v>
      </c>
      <c r="O37" s="40">
        <f t="shared" si="6"/>
        <v>51.145833333333336</v>
      </c>
      <c r="P37" s="42">
        <f t="shared" si="7"/>
        <v>0.7787452338550107</v>
      </c>
      <c r="Q37" s="42">
        <f t="shared" si="8"/>
        <v>0.784190089081041</v>
      </c>
      <c r="R37" s="42">
        <f t="shared" si="9"/>
        <v>0.627340306969116</v>
      </c>
      <c r="S37" s="42">
        <f t="shared" si="10"/>
        <v>0.6205206718450795</v>
      </c>
      <c r="T37" s="42">
        <f t="shared" si="11"/>
        <v>0.9948217482960331</v>
      </c>
      <c r="U37" s="42">
        <f t="shared" si="12"/>
        <v>0.9979461455197495</v>
      </c>
      <c r="V37" s="42">
        <f t="shared" si="13"/>
        <v>0.06410238558120739</v>
      </c>
      <c r="W37" s="42">
        <f t="shared" si="14"/>
        <v>0.0640584939120099</v>
      </c>
      <c r="X37" s="42">
        <f t="shared" si="15"/>
        <v>0.1752899345466289</v>
      </c>
      <c r="Y37" s="43">
        <f t="shared" si="16"/>
        <v>79.90446905706364</v>
      </c>
    </row>
    <row r="38" spans="1:25" s="44" customFormat="1" ht="15">
      <c r="A38" s="33">
        <v>144.432</v>
      </c>
      <c r="B38" s="34" t="s">
        <v>141</v>
      </c>
      <c r="C38" s="35" t="s">
        <v>142</v>
      </c>
      <c r="D38" s="36">
        <f t="shared" si="0"/>
        <v>283.6823436640378</v>
      </c>
      <c r="E38" s="36">
        <f t="shared" si="1"/>
        <v>886.736415807201</v>
      </c>
      <c r="F38" s="37"/>
      <c r="G38" s="37"/>
      <c r="H38" s="38"/>
      <c r="I38" s="35" t="s">
        <v>143</v>
      </c>
      <c r="J38" s="35" t="s">
        <v>47</v>
      </c>
      <c r="K38" s="40">
        <f t="shared" si="2"/>
        <v>-2.2916666666666656</v>
      </c>
      <c r="L38" s="40">
        <f t="shared" si="3"/>
        <v>52.35416666666667</v>
      </c>
      <c r="M38" s="41">
        <f t="shared" si="4"/>
        <v>0</v>
      </c>
      <c r="N38" s="40">
        <f t="shared" si="5"/>
        <v>10.458333333333332</v>
      </c>
      <c r="O38" s="40">
        <f t="shared" si="6"/>
        <v>51.145833333333336</v>
      </c>
      <c r="P38" s="42">
        <f t="shared" si="7"/>
        <v>0.7787452338550107</v>
      </c>
      <c r="Q38" s="42">
        <f t="shared" si="8"/>
        <v>0.7918013088181486</v>
      </c>
      <c r="R38" s="42">
        <f t="shared" si="9"/>
        <v>0.627340306969116</v>
      </c>
      <c r="S38" s="42">
        <f t="shared" si="10"/>
        <v>0.6107787548317859</v>
      </c>
      <c r="T38" s="42">
        <f t="shared" si="11"/>
        <v>0.9753423205085127</v>
      </c>
      <c r="U38" s="42">
        <f t="shared" si="12"/>
        <v>0.9903296392850158</v>
      </c>
      <c r="V38" s="42">
        <f t="shared" si="13"/>
        <v>0.1391832390216922</v>
      </c>
      <c r="W38" s="42">
        <f t="shared" si="14"/>
        <v>0.13873429840385698</v>
      </c>
      <c r="X38" s="42">
        <f t="shared" si="15"/>
        <v>0.23653874108572875</v>
      </c>
      <c r="Y38" s="43">
        <f t="shared" si="16"/>
        <v>76.31765633596224</v>
      </c>
    </row>
    <row r="39" spans="1:25" s="44" customFormat="1" ht="15">
      <c r="A39" s="33">
        <v>144.432</v>
      </c>
      <c r="B39" s="34" t="s">
        <v>144</v>
      </c>
      <c r="C39" s="35" t="s">
        <v>145</v>
      </c>
      <c r="D39" s="36">
        <f t="shared" si="0"/>
        <v>140.3863855376254</v>
      </c>
      <c r="E39" s="36">
        <f t="shared" si="1"/>
        <v>773.0409382472462</v>
      </c>
      <c r="F39" s="37">
        <v>3</v>
      </c>
      <c r="G39" s="37"/>
      <c r="H39" s="38" t="s">
        <v>42</v>
      </c>
      <c r="I39" s="35" t="s">
        <v>120</v>
      </c>
      <c r="J39" s="35" t="s">
        <v>57</v>
      </c>
      <c r="K39" s="40">
        <f t="shared" si="2"/>
        <v>16.791666666666668</v>
      </c>
      <c r="L39" s="40">
        <f t="shared" si="3"/>
        <v>45.60416666666667</v>
      </c>
      <c r="M39" s="41">
        <f t="shared" si="4"/>
        <v>0</v>
      </c>
      <c r="N39" s="40">
        <f t="shared" si="5"/>
        <v>10.458333333333332</v>
      </c>
      <c r="O39" s="40">
        <f t="shared" si="6"/>
        <v>51.145833333333336</v>
      </c>
      <c r="P39" s="42">
        <f t="shared" si="7"/>
        <v>0.7787452338550107</v>
      </c>
      <c r="Q39" s="42">
        <f t="shared" si="8"/>
        <v>0.714523558697463</v>
      </c>
      <c r="R39" s="42">
        <f t="shared" si="9"/>
        <v>0.627340306969116</v>
      </c>
      <c r="S39" s="42">
        <f t="shared" si="10"/>
        <v>0.6996113807438478</v>
      </c>
      <c r="T39" s="42">
        <f t="shared" si="11"/>
        <v>0.99389694641452</v>
      </c>
      <c r="U39" s="42">
        <f t="shared" si="12"/>
        <v>0.9926476380141146</v>
      </c>
      <c r="V39" s="42">
        <f t="shared" si="13"/>
        <v>0.12133745695294937</v>
      </c>
      <c r="W39" s="42">
        <f t="shared" si="14"/>
        <v>0.12103993863596971</v>
      </c>
      <c r="X39" s="42">
        <f t="shared" si="15"/>
        <v>-0.7703617581248414</v>
      </c>
      <c r="Y39" s="43">
        <f t="shared" si="16"/>
        <v>140.3863855376254</v>
      </c>
    </row>
    <row r="40" spans="1:25" s="44" customFormat="1" ht="15">
      <c r="A40" s="33">
        <v>144.433</v>
      </c>
      <c r="B40" s="34" t="s">
        <v>146</v>
      </c>
      <c r="C40" s="35" t="s">
        <v>147</v>
      </c>
      <c r="D40" s="36">
        <f t="shared" si="0"/>
        <v>170.9540405256365</v>
      </c>
      <c r="E40" s="36">
        <f t="shared" si="1"/>
        <v>665.2559120112481</v>
      </c>
      <c r="F40" s="37">
        <v>10</v>
      </c>
      <c r="G40" s="37" t="s">
        <v>148</v>
      </c>
      <c r="H40" s="38" t="s">
        <v>149</v>
      </c>
      <c r="I40" s="39"/>
      <c r="J40" s="39" t="s">
        <v>47</v>
      </c>
      <c r="K40" s="40">
        <f t="shared" si="2"/>
        <v>11.791666666666666</v>
      </c>
      <c r="L40" s="40">
        <f t="shared" si="3"/>
        <v>45.22916666666667</v>
      </c>
      <c r="M40" s="41">
        <f t="shared" si="4"/>
        <v>0</v>
      </c>
      <c r="N40" s="40">
        <f t="shared" si="5"/>
        <v>10.458333333333332</v>
      </c>
      <c r="O40" s="40">
        <f t="shared" si="6"/>
        <v>51.145833333333336</v>
      </c>
      <c r="P40" s="42">
        <f t="shared" si="7"/>
        <v>0.7787452338550107</v>
      </c>
      <c r="Q40" s="42">
        <f t="shared" si="8"/>
        <v>0.7099293417036735</v>
      </c>
      <c r="R40" s="42">
        <f t="shared" si="9"/>
        <v>0.627340306969116</v>
      </c>
      <c r="S40" s="42">
        <f t="shared" si="10"/>
        <v>0.7042729086002023</v>
      </c>
      <c r="T40" s="42">
        <f t="shared" si="11"/>
        <v>0.9997292411794617</v>
      </c>
      <c r="U40" s="42">
        <f t="shared" si="12"/>
        <v>0.9945532475643564</v>
      </c>
      <c r="V40" s="42">
        <f t="shared" si="13"/>
        <v>0.10441938659727644</v>
      </c>
      <c r="W40" s="42">
        <f t="shared" si="14"/>
        <v>0.10422973548461145</v>
      </c>
      <c r="X40" s="42">
        <f t="shared" si="15"/>
        <v>-0.9875625398608597</v>
      </c>
      <c r="Y40" s="43">
        <f t="shared" si="16"/>
        <v>170.9540405256365</v>
      </c>
    </row>
    <row r="41" spans="1:25" s="44" customFormat="1" ht="15">
      <c r="A41" s="33">
        <v>144.434</v>
      </c>
      <c r="B41" s="34" t="s">
        <v>150</v>
      </c>
      <c r="C41" s="35" t="s">
        <v>151</v>
      </c>
      <c r="D41" s="36">
        <f t="shared" si="0"/>
        <v>81.34786541503333</v>
      </c>
      <c r="E41" s="36">
        <f t="shared" si="1"/>
        <v>134.73607471027228</v>
      </c>
      <c r="F41" s="37"/>
      <c r="G41" s="37" t="s">
        <v>152</v>
      </c>
      <c r="H41" s="38" t="s">
        <v>42</v>
      </c>
      <c r="I41" s="39"/>
      <c r="J41" s="39" t="s">
        <v>47</v>
      </c>
      <c r="K41" s="40">
        <f t="shared" si="2"/>
        <v>12.375</v>
      </c>
      <c r="L41" s="40">
        <f t="shared" si="3"/>
        <v>51.3125</v>
      </c>
      <c r="M41" s="41">
        <f t="shared" si="4"/>
        <v>0</v>
      </c>
      <c r="N41" s="40">
        <f t="shared" si="5"/>
        <v>10.458333333333332</v>
      </c>
      <c r="O41" s="40">
        <f t="shared" si="6"/>
        <v>51.145833333333336</v>
      </c>
      <c r="P41" s="42">
        <f t="shared" si="7"/>
        <v>0.7787452338550107</v>
      </c>
      <c r="Q41" s="42">
        <f t="shared" si="8"/>
        <v>0.7805667955515929</v>
      </c>
      <c r="R41" s="42">
        <f t="shared" si="9"/>
        <v>0.627340306969116</v>
      </c>
      <c r="S41" s="42">
        <f t="shared" si="10"/>
        <v>0.6250723779549995</v>
      </c>
      <c r="T41" s="42">
        <f t="shared" si="11"/>
        <v>0.9994405292067293</v>
      </c>
      <c r="U41" s="42">
        <f t="shared" si="12"/>
        <v>0.9997763821903803</v>
      </c>
      <c r="V41" s="42">
        <f t="shared" si="13"/>
        <v>0.021148340089510637</v>
      </c>
      <c r="W41" s="42">
        <f t="shared" si="14"/>
        <v>0.02114676368417961</v>
      </c>
      <c r="X41" s="42">
        <f t="shared" si="15"/>
        <v>0.15043497078157023</v>
      </c>
      <c r="Y41" s="43">
        <f t="shared" si="16"/>
        <v>81.34786541503333</v>
      </c>
    </row>
    <row r="42" spans="1:25" s="44" customFormat="1" ht="15">
      <c r="A42" s="33">
        <v>144.435</v>
      </c>
      <c r="B42" s="34" t="s">
        <v>153</v>
      </c>
      <c r="C42" s="35" t="s">
        <v>154</v>
      </c>
      <c r="D42" s="36">
        <f t="shared" si="0"/>
        <v>182.4268621681379</v>
      </c>
      <c r="E42" s="36">
        <f t="shared" si="1"/>
        <v>788.246346840406</v>
      </c>
      <c r="F42" s="37">
        <v>3</v>
      </c>
      <c r="G42" s="37"/>
      <c r="H42" s="38" t="s">
        <v>42</v>
      </c>
      <c r="I42" s="35" t="s">
        <v>43</v>
      </c>
      <c r="J42" s="35" t="s">
        <v>155</v>
      </c>
      <c r="K42" s="40">
        <f t="shared" si="2"/>
        <v>10.041666666666666</v>
      </c>
      <c r="L42" s="40">
        <f t="shared" si="3"/>
        <v>44.0625</v>
      </c>
      <c r="M42" s="41">
        <f t="shared" si="4"/>
        <v>0</v>
      </c>
      <c r="N42" s="40">
        <f t="shared" si="5"/>
        <v>10.458333333333332</v>
      </c>
      <c r="O42" s="40">
        <f t="shared" si="6"/>
        <v>51.145833333333336</v>
      </c>
      <c r="P42" s="42">
        <f t="shared" si="7"/>
        <v>0.7787452338550107</v>
      </c>
      <c r="Q42" s="42">
        <f t="shared" si="8"/>
        <v>0.6954426350096116</v>
      </c>
      <c r="R42" s="42">
        <f t="shared" si="9"/>
        <v>0.627340306969116</v>
      </c>
      <c r="S42" s="42">
        <f t="shared" si="10"/>
        <v>0.7185816177796981</v>
      </c>
      <c r="T42" s="42">
        <f t="shared" si="11"/>
        <v>0.9999735576321774</v>
      </c>
      <c r="U42" s="42">
        <f t="shared" si="12"/>
        <v>0.9923559300207583</v>
      </c>
      <c r="V42" s="42">
        <f t="shared" si="13"/>
        <v>0.12372411659714425</v>
      </c>
      <c r="W42" s="42">
        <f t="shared" si="14"/>
        <v>0.12340870371507795</v>
      </c>
      <c r="X42" s="42">
        <f t="shared" si="15"/>
        <v>-0.9991030875936453</v>
      </c>
      <c r="Y42" s="43">
        <f t="shared" si="16"/>
        <v>177.5731378318621</v>
      </c>
    </row>
    <row r="43" spans="1:25" s="44" customFormat="1" ht="15">
      <c r="A43" s="33">
        <v>144.435</v>
      </c>
      <c r="B43" s="34" t="s">
        <v>156</v>
      </c>
      <c r="C43" s="35" t="s">
        <v>157</v>
      </c>
      <c r="D43" s="36">
        <f t="shared" si="0"/>
        <v>131.95764345126042</v>
      </c>
      <c r="E43" s="36">
        <f t="shared" si="1"/>
        <v>1355.3199216411729</v>
      </c>
      <c r="F43" s="37">
        <v>10</v>
      </c>
      <c r="G43" s="37" t="s">
        <v>36</v>
      </c>
      <c r="H43" s="38" t="s">
        <v>63</v>
      </c>
      <c r="I43" s="39"/>
      <c r="J43" s="39" t="s">
        <v>47</v>
      </c>
      <c r="K43" s="40">
        <f t="shared" si="2"/>
        <v>22.708333333333336</v>
      </c>
      <c r="L43" s="40">
        <f t="shared" si="3"/>
        <v>42.270833333333336</v>
      </c>
      <c r="M43" s="41">
        <f t="shared" si="4"/>
        <v>0</v>
      </c>
      <c r="N43" s="40">
        <f t="shared" si="5"/>
        <v>10.458333333333332</v>
      </c>
      <c r="O43" s="40">
        <f t="shared" si="6"/>
        <v>51.145833333333336</v>
      </c>
      <c r="P43" s="42">
        <f t="shared" si="7"/>
        <v>0.7787452338550107</v>
      </c>
      <c r="Q43" s="42">
        <f t="shared" si="8"/>
        <v>0.6726359138875239</v>
      </c>
      <c r="R43" s="42">
        <f t="shared" si="9"/>
        <v>0.627340306969116</v>
      </c>
      <c r="S43" s="42">
        <f t="shared" si="10"/>
        <v>0.739973599088978</v>
      </c>
      <c r="T43" s="42">
        <f t="shared" si="11"/>
        <v>0.9772311064626789</v>
      </c>
      <c r="U43" s="42">
        <f t="shared" si="12"/>
        <v>0.9774576089184744</v>
      </c>
      <c r="V43" s="42">
        <f t="shared" si="13"/>
        <v>0.21273268272503104</v>
      </c>
      <c r="W43" s="42">
        <f t="shared" si="14"/>
        <v>0.21113176636256958</v>
      </c>
      <c r="X43" s="42">
        <f t="shared" si="15"/>
        <v>-0.6685810454048884</v>
      </c>
      <c r="Y43" s="43">
        <f t="shared" si="16"/>
        <v>131.95764345126042</v>
      </c>
    </row>
    <row r="44" spans="1:25" s="44" customFormat="1" ht="15">
      <c r="A44" s="33">
        <v>144.436</v>
      </c>
      <c r="B44" s="34" t="s">
        <v>158</v>
      </c>
      <c r="C44" s="35" t="s">
        <v>159</v>
      </c>
      <c r="D44" s="36">
        <f t="shared" si="0"/>
        <v>90.55400019114141</v>
      </c>
      <c r="E44" s="36">
        <f t="shared" si="1"/>
        <v>608.0898193101201</v>
      </c>
      <c r="F44" s="38" t="s">
        <v>160</v>
      </c>
      <c r="G44" s="46" t="s">
        <v>50</v>
      </c>
      <c r="H44" s="38" t="s">
        <v>161</v>
      </c>
      <c r="I44" s="39"/>
      <c r="J44" s="39" t="s">
        <v>57</v>
      </c>
      <c r="K44" s="40">
        <f t="shared" si="2"/>
        <v>19.125</v>
      </c>
      <c r="L44" s="40">
        <f t="shared" si="3"/>
        <v>50.770833333333336</v>
      </c>
      <c r="M44" s="41">
        <f t="shared" si="4"/>
        <v>0</v>
      </c>
      <c r="N44" s="40">
        <f t="shared" si="5"/>
        <v>10.458333333333332</v>
      </c>
      <c r="O44" s="40">
        <f t="shared" si="6"/>
        <v>51.145833333333336</v>
      </c>
      <c r="P44" s="42">
        <f t="shared" si="7"/>
        <v>0.7787452338550107</v>
      </c>
      <c r="Q44" s="42">
        <f t="shared" si="8"/>
        <v>0.7746226510345018</v>
      </c>
      <c r="R44" s="42">
        <f t="shared" si="9"/>
        <v>0.627340306969116</v>
      </c>
      <c r="S44" s="42">
        <f t="shared" si="10"/>
        <v>0.632423709631668</v>
      </c>
      <c r="T44" s="42">
        <f t="shared" si="11"/>
        <v>0.9885817194971117</v>
      </c>
      <c r="U44" s="42">
        <f t="shared" si="12"/>
        <v>0.9954484372889912</v>
      </c>
      <c r="V44" s="42">
        <f t="shared" si="13"/>
        <v>0.09544652633968295</v>
      </c>
      <c r="W44" s="42">
        <f t="shared" si="14"/>
        <v>0.09530167206773067</v>
      </c>
      <c r="X44" s="42">
        <f t="shared" si="15"/>
        <v>-0.009668976728417444</v>
      </c>
      <c r="Y44" s="43">
        <f t="shared" si="16"/>
        <v>90.55400019114141</v>
      </c>
    </row>
    <row r="45" spans="1:25" s="44" customFormat="1" ht="15">
      <c r="A45" s="33">
        <v>144.437</v>
      </c>
      <c r="B45" s="34" t="s">
        <v>162</v>
      </c>
      <c r="C45" s="35" t="s">
        <v>163</v>
      </c>
      <c r="D45" s="36">
        <f t="shared" si="0"/>
        <v>249.58152162298703</v>
      </c>
      <c r="E45" s="36">
        <f t="shared" si="1"/>
        <v>656.9721241340943</v>
      </c>
      <c r="F45" s="37">
        <v>30</v>
      </c>
      <c r="G45" s="37" t="s">
        <v>108</v>
      </c>
      <c r="H45" s="38" t="s">
        <v>42</v>
      </c>
      <c r="I45" s="35" t="s">
        <v>43</v>
      </c>
      <c r="J45" s="35" t="s">
        <v>57</v>
      </c>
      <c r="K45" s="40">
        <f t="shared" si="2"/>
        <v>2.0416666666666665</v>
      </c>
      <c r="L45" s="40">
        <f t="shared" si="3"/>
        <v>48.770833333333336</v>
      </c>
      <c r="M45" s="41">
        <f t="shared" si="4"/>
        <v>0</v>
      </c>
      <c r="N45" s="40">
        <f t="shared" si="5"/>
        <v>10.458333333333332</v>
      </c>
      <c r="O45" s="40">
        <f t="shared" si="6"/>
        <v>51.145833333333336</v>
      </c>
      <c r="P45" s="42">
        <f t="shared" si="7"/>
        <v>0.7787452338550107</v>
      </c>
      <c r="Q45" s="42">
        <f t="shared" si="8"/>
        <v>0.7520795026762214</v>
      </c>
      <c r="R45" s="42">
        <f t="shared" si="9"/>
        <v>0.627340306969116</v>
      </c>
      <c r="S45" s="42">
        <f t="shared" si="10"/>
        <v>0.6590723948507383</v>
      </c>
      <c r="T45" s="42">
        <f t="shared" si="11"/>
        <v>0.9892297972789839</v>
      </c>
      <c r="U45" s="42">
        <f t="shared" si="12"/>
        <v>0.9946879298246617</v>
      </c>
      <c r="V45" s="42">
        <f t="shared" si="13"/>
        <v>0.10311915305824634</v>
      </c>
      <c r="W45" s="42">
        <f t="shared" si="14"/>
        <v>0.10293649625438436</v>
      </c>
      <c r="X45" s="42">
        <f t="shared" si="15"/>
        <v>-0.3488743106153803</v>
      </c>
      <c r="Y45" s="43">
        <f t="shared" si="16"/>
        <v>110.41847837701297</v>
      </c>
    </row>
    <row r="46" spans="1:25" s="44" customFormat="1" ht="15">
      <c r="A46" s="33">
        <v>144.438</v>
      </c>
      <c r="B46" s="34" t="s">
        <v>164</v>
      </c>
      <c r="C46" s="35" t="s">
        <v>165</v>
      </c>
      <c r="D46" s="36">
        <f t="shared" si="0"/>
        <v>97.15110027334796</v>
      </c>
      <c r="E46" s="36">
        <f t="shared" si="1"/>
        <v>794.0083563454742</v>
      </c>
      <c r="F46" s="37">
        <v>5</v>
      </c>
      <c r="G46" s="37" t="s">
        <v>50</v>
      </c>
      <c r="H46" s="38" t="s">
        <v>42</v>
      </c>
      <c r="I46" s="35" t="s">
        <v>43</v>
      </c>
      <c r="J46" s="35" t="s">
        <v>57</v>
      </c>
      <c r="K46" s="40">
        <f t="shared" si="2"/>
        <v>21.458333333333336</v>
      </c>
      <c r="L46" s="40">
        <f t="shared" si="3"/>
        <v>49.72916666666667</v>
      </c>
      <c r="M46" s="41">
        <f t="shared" si="4"/>
        <v>0</v>
      </c>
      <c r="N46" s="40">
        <f t="shared" si="5"/>
        <v>10.458333333333332</v>
      </c>
      <c r="O46" s="40">
        <f t="shared" si="6"/>
        <v>51.145833333333336</v>
      </c>
      <c r="P46" s="42">
        <f t="shared" si="7"/>
        <v>0.7787452338550107</v>
      </c>
      <c r="Q46" s="42">
        <f t="shared" si="8"/>
        <v>0.7629974820245319</v>
      </c>
      <c r="R46" s="42">
        <f t="shared" si="9"/>
        <v>0.627340306969116</v>
      </c>
      <c r="S46" s="42">
        <f t="shared" si="10"/>
        <v>0.6464014560814542</v>
      </c>
      <c r="T46" s="42">
        <f t="shared" si="11"/>
        <v>0.981627183447664</v>
      </c>
      <c r="U46" s="42">
        <f t="shared" si="12"/>
        <v>0.9922439118564581</v>
      </c>
      <c r="V46" s="42">
        <f t="shared" si="13"/>
        <v>0.12462852869965063</v>
      </c>
      <c r="W46" s="42">
        <f t="shared" si="14"/>
        <v>0.1243061518340641</v>
      </c>
      <c r="X46" s="42">
        <f t="shared" si="15"/>
        <v>-0.12448645658432037</v>
      </c>
      <c r="Y46" s="43">
        <f t="shared" si="16"/>
        <v>97.15110027334796</v>
      </c>
    </row>
    <row r="47" spans="1:25" s="44" customFormat="1" ht="15">
      <c r="A47" s="33">
        <v>144.44</v>
      </c>
      <c r="B47" s="34" t="s">
        <v>166</v>
      </c>
      <c r="C47" s="35" t="s">
        <v>167</v>
      </c>
      <c r="D47" s="36">
        <f t="shared" si="0"/>
        <v>334.5293651615059</v>
      </c>
      <c r="E47" s="36">
        <f t="shared" si="1"/>
        <v>258.0013923715366</v>
      </c>
      <c r="F47" s="37">
        <v>8</v>
      </c>
      <c r="G47" s="37" t="s">
        <v>64</v>
      </c>
      <c r="H47" s="38" t="s">
        <v>42</v>
      </c>
      <c r="I47" s="39"/>
      <c r="J47" s="39" t="s">
        <v>57</v>
      </c>
      <c r="K47" s="40">
        <f t="shared" si="2"/>
        <v>8.791666666666666</v>
      </c>
      <c r="L47" s="40">
        <f t="shared" si="3"/>
        <v>53.22916666666667</v>
      </c>
      <c r="M47" s="41">
        <f t="shared" si="4"/>
        <v>0</v>
      </c>
      <c r="N47" s="40">
        <f t="shared" si="5"/>
        <v>10.458333333333332</v>
      </c>
      <c r="O47" s="40">
        <f t="shared" si="6"/>
        <v>51.145833333333336</v>
      </c>
      <c r="P47" s="42">
        <f t="shared" si="7"/>
        <v>0.7787452338550107</v>
      </c>
      <c r="Q47" s="42">
        <f t="shared" si="8"/>
        <v>0.801036202763926</v>
      </c>
      <c r="R47" s="42">
        <f t="shared" si="9"/>
        <v>0.627340306969116</v>
      </c>
      <c r="S47" s="42">
        <f t="shared" si="10"/>
        <v>0.5986159051190927</v>
      </c>
      <c r="T47" s="42">
        <f t="shared" si="11"/>
        <v>0.9995769500822006</v>
      </c>
      <c r="U47" s="42">
        <f t="shared" si="12"/>
        <v>0.9991801402961651</v>
      </c>
      <c r="V47" s="42">
        <f t="shared" si="13"/>
        <v>0.040496216036967375</v>
      </c>
      <c r="W47" s="42">
        <f t="shared" si="14"/>
        <v>0.040485148360057344</v>
      </c>
      <c r="X47" s="42">
        <f t="shared" si="15"/>
        <v>0.9028058108074676</v>
      </c>
      <c r="Y47" s="43">
        <f t="shared" si="16"/>
        <v>25.47063483849408</v>
      </c>
    </row>
    <row r="48" spans="1:25" s="44" customFormat="1" ht="15">
      <c r="A48" s="33">
        <v>144.442</v>
      </c>
      <c r="B48" s="34" t="s">
        <v>168</v>
      </c>
      <c r="C48" s="35" t="s">
        <v>169</v>
      </c>
      <c r="D48" s="36">
        <f t="shared" si="0"/>
        <v>174.4116306703806</v>
      </c>
      <c r="E48" s="36">
        <f t="shared" si="1"/>
        <v>749.0526271283755</v>
      </c>
      <c r="F48" s="37"/>
      <c r="G48" s="37"/>
      <c r="H48" s="38"/>
      <c r="I48" s="35" t="s">
        <v>43</v>
      </c>
      <c r="J48" s="35" t="s">
        <v>47</v>
      </c>
      <c r="K48" s="40">
        <f t="shared" si="2"/>
        <v>11.375</v>
      </c>
      <c r="L48" s="40">
        <f t="shared" si="3"/>
        <v>44.4375</v>
      </c>
      <c r="M48" s="41">
        <f t="shared" si="4"/>
        <v>0</v>
      </c>
      <c r="N48" s="40">
        <f t="shared" si="5"/>
        <v>10.458333333333332</v>
      </c>
      <c r="O48" s="40">
        <f t="shared" si="6"/>
        <v>51.145833333333336</v>
      </c>
      <c r="P48" s="42">
        <f t="shared" si="7"/>
        <v>0.7787452338550107</v>
      </c>
      <c r="Q48" s="42">
        <f t="shared" si="8"/>
        <v>0.7001308118985237</v>
      </c>
      <c r="R48" s="42">
        <f t="shared" si="9"/>
        <v>0.627340306969116</v>
      </c>
      <c r="S48" s="42">
        <f t="shared" si="10"/>
        <v>0.7140145980512682</v>
      </c>
      <c r="T48" s="42">
        <f t="shared" si="11"/>
        <v>0.999872021105574</v>
      </c>
      <c r="U48" s="42">
        <f t="shared" si="12"/>
        <v>0.993096344359198</v>
      </c>
      <c r="V48" s="42">
        <f t="shared" si="13"/>
        <v>0.11757222212029125</v>
      </c>
      <c r="W48" s="42">
        <f t="shared" si="14"/>
        <v>0.11730153801377531</v>
      </c>
      <c r="X48" s="42">
        <f t="shared" si="15"/>
        <v>-0.9952471881704632</v>
      </c>
      <c r="Y48" s="43">
        <f t="shared" si="16"/>
        <v>174.4116306703806</v>
      </c>
    </row>
    <row r="49" spans="1:25" s="44" customFormat="1" ht="15">
      <c r="A49" s="33">
        <v>144.444</v>
      </c>
      <c r="B49" s="34" t="s">
        <v>170</v>
      </c>
      <c r="C49" s="35" t="s">
        <v>171</v>
      </c>
      <c r="D49" s="36">
        <f t="shared" si="0"/>
        <v>139.75945189801408</v>
      </c>
      <c r="E49" s="36">
        <f t="shared" si="1"/>
        <v>156.53922050701618</v>
      </c>
      <c r="F49" s="37">
        <v>40</v>
      </c>
      <c r="G49" s="37" t="s">
        <v>172</v>
      </c>
      <c r="H49" s="38" t="s">
        <v>42</v>
      </c>
      <c r="I49" s="35" t="s">
        <v>43</v>
      </c>
      <c r="J49" s="35" t="s">
        <v>47</v>
      </c>
      <c r="K49" s="40">
        <f t="shared" si="2"/>
        <v>11.875</v>
      </c>
      <c r="L49" s="40">
        <f t="shared" si="3"/>
        <v>50.0625</v>
      </c>
      <c r="M49" s="41">
        <f t="shared" si="4"/>
        <v>0</v>
      </c>
      <c r="N49" s="40">
        <f t="shared" si="5"/>
        <v>10.458333333333332</v>
      </c>
      <c r="O49" s="40">
        <f t="shared" si="6"/>
        <v>51.145833333333336</v>
      </c>
      <c r="P49" s="42">
        <f t="shared" si="7"/>
        <v>0.7787452338550107</v>
      </c>
      <c r="Q49" s="42">
        <f t="shared" si="8"/>
        <v>0.7667451597285615</v>
      </c>
      <c r="R49" s="42">
        <f t="shared" si="9"/>
        <v>0.627340306969116</v>
      </c>
      <c r="S49" s="42">
        <f t="shared" si="10"/>
        <v>0.6419516025627031</v>
      </c>
      <c r="T49" s="42">
        <f t="shared" si="11"/>
        <v>0.9996943404534014</v>
      </c>
      <c r="U49" s="42">
        <f t="shared" si="12"/>
        <v>0.9996981582718165</v>
      </c>
      <c r="V49" s="42">
        <f t="shared" si="13"/>
        <v>0.024570588684196544</v>
      </c>
      <c r="W49" s="42">
        <f t="shared" si="14"/>
        <v>0.024568116491462934</v>
      </c>
      <c r="X49" s="42">
        <f t="shared" si="15"/>
        <v>-0.7633390483638757</v>
      </c>
      <c r="Y49" s="43">
        <f t="shared" si="16"/>
        <v>139.75945189801408</v>
      </c>
    </row>
    <row r="50" spans="1:25" s="44" customFormat="1" ht="15">
      <c r="A50" s="33">
        <v>144.4444</v>
      </c>
      <c r="B50" s="34" t="s">
        <v>173</v>
      </c>
      <c r="C50" s="35" t="s">
        <v>174</v>
      </c>
      <c r="D50" s="36">
        <f t="shared" si="0"/>
        <v>106.80640586450146</v>
      </c>
      <c r="E50" s="36">
        <f t="shared" si="1"/>
        <v>1158.8290386985575</v>
      </c>
      <c r="F50" s="38" t="s">
        <v>175</v>
      </c>
      <c r="G50" s="38" t="s">
        <v>176</v>
      </c>
      <c r="H50" s="38" t="s">
        <v>42</v>
      </c>
      <c r="I50" s="39"/>
      <c r="J50" s="39" t="s">
        <v>47</v>
      </c>
      <c r="K50" s="40">
        <f t="shared" si="2"/>
        <v>25.208333333333332</v>
      </c>
      <c r="L50" s="40">
        <f t="shared" si="3"/>
        <v>47.145833333333336</v>
      </c>
      <c r="M50" s="41">
        <f t="shared" si="4"/>
        <v>0</v>
      </c>
      <c r="N50" s="40">
        <f t="shared" si="5"/>
        <v>10.458333333333332</v>
      </c>
      <c r="O50" s="40">
        <f t="shared" si="6"/>
        <v>51.145833333333336</v>
      </c>
      <c r="P50" s="42">
        <f t="shared" si="7"/>
        <v>0.7787452338550107</v>
      </c>
      <c r="Q50" s="42">
        <f t="shared" si="8"/>
        <v>0.7330872019532159</v>
      </c>
      <c r="R50" s="42">
        <f t="shared" si="9"/>
        <v>0.627340306969116</v>
      </c>
      <c r="S50" s="42">
        <f t="shared" si="10"/>
        <v>0.6801346589701226</v>
      </c>
      <c r="T50" s="42">
        <f t="shared" si="11"/>
        <v>0.9670459389139431</v>
      </c>
      <c r="U50" s="42">
        <f t="shared" si="12"/>
        <v>0.9835033470572453</v>
      </c>
      <c r="V50" s="42">
        <f t="shared" si="13"/>
        <v>0.18189123194138462</v>
      </c>
      <c r="W50" s="42">
        <f t="shared" si="14"/>
        <v>0.1808899287610997</v>
      </c>
      <c r="X50" s="42">
        <f t="shared" si="15"/>
        <v>-0.28913882673834435</v>
      </c>
      <c r="Y50" s="43">
        <f t="shared" si="16"/>
        <v>106.80640586450146</v>
      </c>
    </row>
    <row r="51" spans="1:25" s="44" customFormat="1" ht="15">
      <c r="A51" s="33">
        <v>144.4447</v>
      </c>
      <c r="B51" s="34" t="s">
        <v>177</v>
      </c>
      <c r="C51" s="35" t="s">
        <v>178</v>
      </c>
      <c r="D51" s="36">
        <f t="shared" si="0"/>
        <v>179.52177124360298</v>
      </c>
      <c r="E51" s="36">
        <f t="shared" si="1"/>
        <v>801.5543562715765</v>
      </c>
      <c r="F51" s="38" t="s">
        <v>179</v>
      </c>
      <c r="G51" s="38" t="s">
        <v>108</v>
      </c>
      <c r="H51" s="38" t="s">
        <v>42</v>
      </c>
      <c r="I51" s="39"/>
      <c r="J51" s="39" t="s">
        <v>47</v>
      </c>
      <c r="K51" s="40">
        <f t="shared" si="2"/>
        <v>10.541666666666666</v>
      </c>
      <c r="L51" s="40">
        <f t="shared" si="3"/>
        <v>43.9375</v>
      </c>
      <c r="M51" s="41">
        <f t="shared" si="4"/>
        <v>0</v>
      </c>
      <c r="N51" s="40">
        <f t="shared" si="5"/>
        <v>10.458333333333332</v>
      </c>
      <c r="O51" s="40">
        <f t="shared" si="6"/>
        <v>51.145833333333336</v>
      </c>
      <c r="P51" s="42">
        <f t="shared" si="7"/>
        <v>0.7787452338550107</v>
      </c>
      <c r="Q51" s="42">
        <f t="shared" si="8"/>
        <v>0.6938732793262756</v>
      </c>
      <c r="R51" s="42">
        <f t="shared" si="9"/>
        <v>0.627340306969116</v>
      </c>
      <c r="S51" s="42">
        <f t="shared" si="10"/>
        <v>0.7200971269467753</v>
      </c>
      <c r="T51" s="42">
        <f t="shared" si="11"/>
        <v>0.9999989423008122</v>
      </c>
      <c r="U51" s="42">
        <f t="shared" si="12"/>
        <v>0.992095984029725</v>
      </c>
      <c r="V51" s="42">
        <f t="shared" si="13"/>
        <v>0.12581295813397841</v>
      </c>
      <c r="W51" s="42">
        <f t="shared" si="14"/>
        <v>0.1254813072616462</v>
      </c>
      <c r="X51" s="42">
        <f t="shared" si="15"/>
        <v>-0.9999651667824242</v>
      </c>
      <c r="Y51" s="43">
        <f t="shared" si="16"/>
        <v>179.52177124360298</v>
      </c>
    </row>
    <row r="52" spans="1:25" s="44" customFormat="1" ht="15">
      <c r="A52" s="33">
        <v>144.446</v>
      </c>
      <c r="B52" s="34" t="s">
        <v>180</v>
      </c>
      <c r="C52" s="35" t="s">
        <v>181</v>
      </c>
      <c r="D52" s="36">
        <f t="shared" si="0"/>
        <v>131.44309466854398</v>
      </c>
      <c r="E52" s="36">
        <f t="shared" si="1"/>
        <v>374.0769744410258</v>
      </c>
      <c r="F52" s="38" t="s">
        <v>182</v>
      </c>
      <c r="G52" s="38" t="s">
        <v>108</v>
      </c>
      <c r="H52" s="38" t="s">
        <v>42</v>
      </c>
      <c r="I52" s="39"/>
      <c r="J52" s="39" t="s">
        <v>183</v>
      </c>
      <c r="K52" s="40">
        <f t="shared" si="2"/>
        <v>14.291666666666666</v>
      </c>
      <c r="L52" s="40">
        <f t="shared" si="3"/>
        <v>48.85416666666667</v>
      </c>
      <c r="M52" s="41">
        <f t="shared" si="4"/>
        <v>0</v>
      </c>
      <c r="N52" s="40">
        <f t="shared" si="5"/>
        <v>10.458333333333332</v>
      </c>
      <c r="O52" s="40">
        <f t="shared" si="6"/>
        <v>51.145833333333336</v>
      </c>
      <c r="P52" s="42">
        <f t="shared" si="7"/>
        <v>0.7787452338550107</v>
      </c>
      <c r="Q52" s="42">
        <f t="shared" si="8"/>
        <v>0.7530372888059742</v>
      </c>
      <c r="R52" s="42">
        <f t="shared" si="9"/>
        <v>0.627340306969116</v>
      </c>
      <c r="S52" s="42">
        <f t="shared" si="10"/>
        <v>0.6579778428395198</v>
      </c>
      <c r="T52" s="42">
        <f t="shared" si="11"/>
        <v>0.9977627428420542</v>
      </c>
      <c r="U52" s="42">
        <f t="shared" si="12"/>
        <v>0.9982767353689355</v>
      </c>
      <c r="V52" s="42">
        <f t="shared" si="13"/>
        <v>0.05871558223842816</v>
      </c>
      <c r="W52" s="42">
        <f t="shared" si="14"/>
        <v>0.05868185086668956</v>
      </c>
      <c r="X52" s="42">
        <f t="shared" si="15"/>
        <v>-0.6618758696441163</v>
      </c>
      <c r="Y52" s="43">
        <f t="shared" si="16"/>
        <v>131.44309466854398</v>
      </c>
    </row>
    <row r="53" spans="1:25" s="44" customFormat="1" ht="15">
      <c r="A53" s="33">
        <v>144.447</v>
      </c>
      <c r="B53" s="34" t="s">
        <v>184</v>
      </c>
      <c r="C53" s="35" t="s">
        <v>185</v>
      </c>
      <c r="D53" s="36">
        <f t="shared" si="0"/>
        <v>32.811502824285085</v>
      </c>
      <c r="E53" s="36">
        <f t="shared" si="1"/>
        <v>856.8887949684398</v>
      </c>
      <c r="F53" s="38" t="s">
        <v>186</v>
      </c>
      <c r="G53" s="38" t="s">
        <v>187</v>
      </c>
      <c r="H53" s="38" t="s">
        <v>42</v>
      </c>
      <c r="I53" s="35" t="s">
        <v>43</v>
      </c>
      <c r="J53" s="35" t="s">
        <v>57</v>
      </c>
      <c r="K53" s="40">
        <f t="shared" si="2"/>
        <v>18.208333333333336</v>
      </c>
      <c r="L53" s="40">
        <f t="shared" si="3"/>
        <v>57.395833333333336</v>
      </c>
      <c r="M53" s="41">
        <f t="shared" si="4"/>
        <v>0</v>
      </c>
      <c r="N53" s="40">
        <f t="shared" si="5"/>
        <v>10.458333333333332</v>
      </c>
      <c r="O53" s="40">
        <f t="shared" si="6"/>
        <v>51.145833333333336</v>
      </c>
      <c r="P53" s="42">
        <f t="shared" si="7"/>
        <v>0.7787452338550107</v>
      </c>
      <c r="Q53" s="42">
        <f t="shared" si="8"/>
        <v>0.8424132142623957</v>
      </c>
      <c r="R53" s="42">
        <f t="shared" si="9"/>
        <v>0.627340306969116</v>
      </c>
      <c r="S53" s="42">
        <f t="shared" si="10"/>
        <v>0.538832048449328</v>
      </c>
      <c r="T53" s="42">
        <f t="shared" si="11"/>
        <v>0.9908658973868822</v>
      </c>
      <c r="U53" s="42">
        <f t="shared" si="12"/>
        <v>0.9909687278093884</v>
      </c>
      <c r="V53" s="42">
        <f t="shared" si="13"/>
        <v>0.13449831972507295</v>
      </c>
      <c r="W53" s="42">
        <f t="shared" si="14"/>
        <v>0.13409317843888374</v>
      </c>
      <c r="X53" s="42">
        <f t="shared" si="15"/>
        <v>0.8404578320479202</v>
      </c>
      <c r="Y53" s="43">
        <f t="shared" si="16"/>
        <v>32.811502824285085</v>
      </c>
    </row>
    <row r="54" spans="1:25" s="44" customFormat="1" ht="15">
      <c r="A54" s="33">
        <v>144.449</v>
      </c>
      <c r="B54" s="34" t="s">
        <v>188</v>
      </c>
      <c r="C54" s="35" t="s">
        <v>189</v>
      </c>
      <c r="D54" s="36">
        <f t="shared" si="0"/>
        <v>208.40473273909814</v>
      </c>
      <c r="E54" s="36">
        <f t="shared" si="1"/>
        <v>489.6731328335848</v>
      </c>
      <c r="F54" s="38" t="s">
        <v>186</v>
      </c>
      <c r="G54" s="38" t="s">
        <v>36</v>
      </c>
      <c r="H54" s="38" t="s">
        <v>161</v>
      </c>
      <c r="I54" s="35" t="s">
        <v>190</v>
      </c>
      <c r="J54" s="35" t="s">
        <v>47</v>
      </c>
      <c r="K54" s="40">
        <f t="shared" si="2"/>
        <v>7.375</v>
      </c>
      <c r="L54" s="40">
        <f t="shared" si="3"/>
        <v>47.22916666666667</v>
      </c>
      <c r="M54" s="41">
        <f t="shared" si="4"/>
        <v>0</v>
      </c>
      <c r="N54" s="40">
        <f t="shared" si="5"/>
        <v>10.458333333333332</v>
      </c>
      <c r="O54" s="40">
        <f t="shared" si="6"/>
        <v>51.145833333333336</v>
      </c>
      <c r="P54" s="42">
        <f t="shared" si="7"/>
        <v>0.7787452338550107</v>
      </c>
      <c r="Q54" s="42">
        <f t="shared" si="8"/>
        <v>0.7340756419817098</v>
      </c>
      <c r="R54" s="42">
        <f t="shared" si="9"/>
        <v>0.627340306969116</v>
      </c>
      <c r="S54" s="42">
        <f t="shared" si="10"/>
        <v>0.6790677078533042</v>
      </c>
      <c r="T54" s="42">
        <f t="shared" si="11"/>
        <v>0.9985523589689617</v>
      </c>
      <c r="U54" s="42">
        <f t="shared" si="12"/>
        <v>0.9970477472268037</v>
      </c>
      <c r="V54" s="42">
        <f t="shared" si="13"/>
        <v>0.07685969750958649</v>
      </c>
      <c r="W54" s="42">
        <f t="shared" si="14"/>
        <v>0.07678404619421805</v>
      </c>
      <c r="X54" s="42">
        <f t="shared" si="15"/>
        <v>-0.8796092824119136</v>
      </c>
      <c r="Y54" s="43">
        <f t="shared" si="16"/>
        <v>151.59526726090186</v>
      </c>
    </row>
    <row r="55" spans="1:25" s="44" customFormat="1" ht="15">
      <c r="A55" s="33">
        <v>144.449</v>
      </c>
      <c r="B55" s="34" t="s">
        <v>191</v>
      </c>
      <c r="C55" s="35" t="s">
        <v>192</v>
      </c>
      <c r="D55" s="36">
        <f t="shared" si="0"/>
        <v>101.97666458228507</v>
      </c>
      <c r="E55" s="36">
        <f t="shared" si="1"/>
        <v>953.2272356226027</v>
      </c>
      <c r="F55" s="38"/>
      <c r="G55" s="38"/>
      <c r="H55" s="38" t="s">
        <v>42</v>
      </c>
      <c r="I55" s="39"/>
      <c r="J55" s="39" t="s">
        <v>193</v>
      </c>
      <c r="K55" s="40">
        <f t="shared" si="2"/>
        <v>23.208333333333336</v>
      </c>
      <c r="L55" s="40">
        <f t="shared" si="3"/>
        <v>48.645833333333336</v>
      </c>
      <c r="M55" s="41">
        <f t="shared" si="4"/>
        <v>0</v>
      </c>
      <c r="N55" s="40">
        <f t="shared" si="5"/>
        <v>10.458333333333332</v>
      </c>
      <c r="O55" s="40">
        <f t="shared" si="6"/>
        <v>51.145833333333336</v>
      </c>
      <c r="P55" s="42">
        <f t="shared" si="7"/>
        <v>0.7787452338550107</v>
      </c>
      <c r="Q55" s="42">
        <f t="shared" si="8"/>
        <v>0.7506398410886217</v>
      </c>
      <c r="R55" s="42">
        <f t="shared" si="9"/>
        <v>0.627340306969116</v>
      </c>
      <c r="S55" s="42">
        <f t="shared" si="10"/>
        <v>0.660711608018543</v>
      </c>
      <c r="T55" s="42">
        <f t="shared" si="11"/>
        <v>0.9753423205085127</v>
      </c>
      <c r="U55" s="42">
        <f t="shared" si="12"/>
        <v>0.9888278347848123</v>
      </c>
      <c r="V55" s="42">
        <f t="shared" si="13"/>
        <v>0.1496197199219279</v>
      </c>
      <c r="W55" s="42">
        <f t="shared" si="14"/>
        <v>0.14906211173460537</v>
      </c>
      <c r="X55" s="42">
        <f t="shared" si="15"/>
        <v>-0.20751329375581085</v>
      </c>
      <c r="Y55" s="43">
        <f t="shared" si="16"/>
        <v>101.97666458228507</v>
      </c>
    </row>
    <row r="56" spans="1:25" s="44" customFormat="1" ht="15">
      <c r="A56" s="33">
        <v>144.45</v>
      </c>
      <c r="B56" s="34" t="s">
        <v>194</v>
      </c>
      <c r="C56" s="35" t="s">
        <v>195</v>
      </c>
      <c r="D56" s="36">
        <f t="shared" si="0"/>
        <v>211.6152402804969</v>
      </c>
      <c r="E56" s="36">
        <f t="shared" si="1"/>
        <v>903.2638659848252</v>
      </c>
      <c r="F56" s="37">
        <v>5</v>
      </c>
      <c r="G56" s="37" t="s">
        <v>108</v>
      </c>
      <c r="H56" s="38" t="s">
        <v>42</v>
      </c>
      <c r="I56" s="35" t="s">
        <v>120</v>
      </c>
      <c r="J56" s="35" t="s">
        <v>47</v>
      </c>
      <c r="K56" s="40">
        <f t="shared" si="2"/>
        <v>4.541666666666667</v>
      </c>
      <c r="L56" s="40">
        <f t="shared" si="3"/>
        <v>44.0625</v>
      </c>
      <c r="M56" s="41">
        <f t="shared" si="4"/>
        <v>0</v>
      </c>
      <c r="N56" s="40">
        <f t="shared" si="5"/>
        <v>10.458333333333332</v>
      </c>
      <c r="O56" s="40">
        <f t="shared" si="6"/>
        <v>51.145833333333336</v>
      </c>
      <c r="P56" s="42">
        <f t="shared" si="7"/>
        <v>0.7787452338550107</v>
      </c>
      <c r="Q56" s="42">
        <f t="shared" si="8"/>
        <v>0.6954426350096116</v>
      </c>
      <c r="R56" s="42">
        <f t="shared" si="9"/>
        <v>0.627340306969116</v>
      </c>
      <c r="S56" s="42">
        <f t="shared" si="10"/>
        <v>0.7185816177796981</v>
      </c>
      <c r="T56" s="42">
        <f t="shared" si="11"/>
        <v>0.994672873896844</v>
      </c>
      <c r="U56" s="42">
        <f t="shared" si="12"/>
        <v>0.9899664071689378</v>
      </c>
      <c r="V56" s="42">
        <f t="shared" si="13"/>
        <v>0.1417774079398564</v>
      </c>
      <c r="W56" s="42">
        <f t="shared" si="14"/>
        <v>0.14130291107059634</v>
      </c>
      <c r="X56" s="42">
        <f t="shared" si="15"/>
        <v>-0.8515875273922137</v>
      </c>
      <c r="Y56" s="43">
        <f t="shared" si="16"/>
        <v>148.3847597195031</v>
      </c>
    </row>
    <row r="57" spans="1:25" s="44" customFormat="1" ht="15">
      <c r="A57" s="33">
        <v>144.45</v>
      </c>
      <c r="B57" s="34" t="s">
        <v>196</v>
      </c>
      <c r="C57" s="35" t="s">
        <v>197</v>
      </c>
      <c r="D57" s="36">
        <f t="shared" si="0"/>
        <v>50.13019247422824</v>
      </c>
      <c r="E57" s="36">
        <f t="shared" si="1"/>
        <v>213.82490435690994</v>
      </c>
      <c r="F57" s="38" t="s">
        <v>198</v>
      </c>
      <c r="G57" s="38" t="s">
        <v>108</v>
      </c>
      <c r="H57" s="38" t="s">
        <v>42</v>
      </c>
      <c r="I57" s="39" t="s">
        <v>43</v>
      </c>
      <c r="J57" s="39" t="s">
        <v>47</v>
      </c>
      <c r="K57" s="40">
        <f t="shared" si="2"/>
        <v>12.875</v>
      </c>
      <c r="L57" s="40">
        <f t="shared" si="3"/>
        <v>52.35416666666667</v>
      </c>
      <c r="M57" s="41">
        <f t="shared" si="4"/>
        <v>0</v>
      </c>
      <c r="N57" s="40">
        <f t="shared" si="5"/>
        <v>10.458333333333332</v>
      </c>
      <c r="O57" s="40">
        <f t="shared" si="6"/>
        <v>51.145833333333336</v>
      </c>
      <c r="P57" s="42">
        <f t="shared" si="7"/>
        <v>0.7787452338550107</v>
      </c>
      <c r="Q57" s="42">
        <f t="shared" si="8"/>
        <v>0.7918013088181486</v>
      </c>
      <c r="R57" s="42">
        <f t="shared" si="9"/>
        <v>0.627340306969116</v>
      </c>
      <c r="S57" s="42">
        <f t="shared" si="10"/>
        <v>0.6107787548317859</v>
      </c>
      <c r="T57" s="42">
        <f t="shared" si="11"/>
        <v>0.9991106066942668</v>
      </c>
      <c r="U57" s="42">
        <f t="shared" si="12"/>
        <v>0.9994368415562986</v>
      </c>
      <c r="V57" s="42">
        <f t="shared" si="13"/>
        <v>0.03356222011566629</v>
      </c>
      <c r="W57" s="42">
        <f t="shared" si="14"/>
        <v>0.03355591959654825</v>
      </c>
      <c r="X57" s="42">
        <f t="shared" si="15"/>
        <v>0.6410452786484786</v>
      </c>
      <c r="Y57" s="43">
        <f t="shared" si="16"/>
        <v>50.13019247422824</v>
      </c>
    </row>
    <row r="58" spans="1:25" s="44" customFormat="1" ht="15">
      <c r="A58" s="33">
        <v>144.45</v>
      </c>
      <c r="B58" s="34" t="s">
        <v>199</v>
      </c>
      <c r="C58" s="35" t="s">
        <v>200</v>
      </c>
      <c r="D58" s="36">
        <f t="shared" si="0"/>
        <v>130.97259831195493</v>
      </c>
      <c r="E58" s="36">
        <f t="shared" si="1"/>
        <v>1222.8200955269713</v>
      </c>
      <c r="F58" s="37"/>
      <c r="G58" s="37"/>
      <c r="H58" s="38"/>
      <c r="I58" s="39"/>
      <c r="J58" s="39" t="s">
        <v>114</v>
      </c>
      <c r="K58" s="40">
        <f t="shared" si="2"/>
        <v>21.875</v>
      </c>
      <c r="L58" s="40">
        <f t="shared" si="3"/>
        <v>43.3125</v>
      </c>
      <c r="M58" s="41">
        <f t="shared" si="4"/>
        <v>0</v>
      </c>
      <c r="N58" s="40">
        <f t="shared" si="5"/>
        <v>10.458333333333332</v>
      </c>
      <c r="O58" s="40">
        <f t="shared" si="6"/>
        <v>51.145833333333336</v>
      </c>
      <c r="P58" s="42">
        <f t="shared" si="7"/>
        <v>0.7787452338550107</v>
      </c>
      <c r="Q58" s="42">
        <f t="shared" si="8"/>
        <v>0.6859771119901927</v>
      </c>
      <c r="R58" s="42">
        <f t="shared" si="9"/>
        <v>0.627340306969116</v>
      </c>
      <c r="S58" s="42">
        <f t="shared" si="10"/>
        <v>0.7276231179845748</v>
      </c>
      <c r="T58" s="42">
        <f t="shared" si="11"/>
        <v>0.9802136369595721</v>
      </c>
      <c r="U58" s="42">
        <f t="shared" si="12"/>
        <v>0.9816368887746645</v>
      </c>
      <c r="V58" s="42">
        <f t="shared" si="13"/>
        <v>0.19193534696703363</v>
      </c>
      <c r="W58" s="42">
        <f t="shared" si="14"/>
        <v>0.19075905901633344</v>
      </c>
      <c r="X58" s="42">
        <f t="shared" si="15"/>
        <v>-0.6556980143634906</v>
      </c>
      <c r="Y58" s="43">
        <f t="shared" si="16"/>
        <v>130.97259831195493</v>
      </c>
    </row>
    <row r="59" spans="1:25" s="44" customFormat="1" ht="15">
      <c r="A59" s="33">
        <v>144.45</v>
      </c>
      <c r="B59" s="34" t="s">
        <v>201</v>
      </c>
      <c r="C59" s="35" t="s">
        <v>202</v>
      </c>
      <c r="D59" s="36">
        <f t="shared" si="0"/>
        <v>122.44041954270101</v>
      </c>
      <c r="E59" s="36">
        <f t="shared" si="1"/>
        <v>1035.6676015860248</v>
      </c>
      <c r="F59" s="37">
        <v>8</v>
      </c>
      <c r="G59" s="46" t="s">
        <v>50</v>
      </c>
      <c r="H59" s="38" t="s">
        <v>42</v>
      </c>
      <c r="I59" s="39"/>
      <c r="J59" s="39" t="s">
        <v>57</v>
      </c>
      <c r="K59" s="40">
        <f t="shared" si="2"/>
        <v>21.708333333333336</v>
      </c>
      <c r="L59" s="40">
        <f t="shared" si="3"/>
        <v>45.5625</v>
      </c>
      <c r="M59" s="41">
        <f t="shared" si="4"/>
        <v>0</v>
      </c>
      <c r="N59" s="40">
        <f t="shared" si="5"/>
        <v>10.458333333333332</v>
      </c>
      <c r="O59" s="40">
        <f t="shared" si="6"/>
        <v>51.145833333333336</v>
      </c>
      <c r="P59" s="42">
        <f t="shared" si="7"/>
        <v>0.7787452338550107</v>
      </c>
      <c r="Q59" s="42">
        <f t="shared" si="8"/>
        <v>0.7140145980512682</v>
      </c>
      <c r="R59" s="42">
        <f t="shared" si="9"/>
        <v>0.627340306969116</v>
      </c>
      <c r="S59" s="42">
        <f t="shared" si="10"/>
        <v>0.7001308118985236</v>
      </c>
      <c r="T59" s="42">
        <f t="shared" si="11"/>
        <v>0.9807852804032304</v>
      </c>
      <c r="U59" s="42">
        <f t="shared" si="12"/>
        <v>0.9868162490985555</v>
      </c>
      <c r="V59" s="42">
        <f t="shared" si="13"/>
        <v>0.16255966121268636</v>
      </c>
      <c r="W59" s="42">
        <f t="shared" si="14"/>
        <v>0.1618446493247698</v>
      </c>
      <c r="X59" s="42">
        <f t="shared" si="15"/>
        <v>-0.5364222961970627</v>
      </c>
      <c r="Y59" s="43">
        <f t="shared" si="16"/>
        <v>122.44041954270101</v>
      </c>
    </row>
    <row r="60" spans="1:25" s="44" customFormat="1" ht="15">
      <c r="A60" s="33">
        <v>144.452</v>
      </c>
      <c r="B60" s="34" t="s">
        <v>203</v>
      </c>
      <c r="C60" s="35" t="s">
        <v>204</v>
      </c>
      <c r="D60" s="36">
        <f t="shared" si="0"/>
        <v>157.4513729586908</v>
      </c>
      <c r="E60" s="36">
        <f t="shared" si="1"/>
        <v>1123.1158656996981</v>
      </c>
      <c r="F60" s="37"/>
      <c r="G60" s="37"/>
      <c r="H60" s="38"/>
      <c r="I60" s="39"/>
      <c r="J60" s="39" t="s">
        <v>57</v>
      </c>
      <c r="K60" s="40">
        <f t="shared" si="2"/>
        <v>15.625</v>
      </c>
      <c r="L60" s="40">
        <f t="shared" si="3"/>
        <v>41.6875</v>
      </c>
      <c r="M60" s="41">
        <f t="shared" si="4"/>
        <v>0</v>
      </c>
      <c r="N60" s="40">
        <f t="shared" si="5"/>
        <v>10.458333333333332</v>
      </c>
      <c r="O60" s="40">
        <f t="shared" si="6"/>
        <v>51.145833333333336</v>
      </c>
      <c r="P60" s="42">
        <f t="shared" si="7"/>
        <v>0.7787452338550107</v>
      </c>
      <c r="Q60" s="42">
        <f t="shared" si="8"/>
        <v>0.6650674476418194</v>
      </c>
      <c r="R60" s="42">
        <f t="shared" si="9"/>
        <v>0.627340306969116</v>
      </c>
      <c r="S60" s="42">
        <f t="shared" si="10"/>
        <v>0.7467832952652301</v>
      </c>
      <c r="T60" s="42">
        <f t="shared" si="11"/>
        <v>0.9959369579753928</v>
      </c>
      <c r="U60" s="42">
        <f t="shared" si="12"/>
        <v>0.9845018833020371</v>
      </c>
      <c r="V60" s="42">
        <f t="shared" si="13"/>
        <v>0.17628564835970775</v>
      </c>
      <c r="W60" s="42">
        <f t="shared" si="14"/>
        <v>0.17537400541340797</v>
      </c>
      <c r="X60" s="42">
        <f t="shared" si="15"/>
        <v>-0.9235544156320079</v>
      </c>
      <c r="Y60" s="43">
        <f t="shared" si="16"/>
        <v>157.4513729586908</v>
      </c>
    </row>
    <row r="61" spans="1:25" s="44" customFormat="1" ht="15">
      <c r="A61" s="33">
        <v>144.454</v>
      </c>
      <c r="B61" s="34" t="s">
        <v>205</v>
      </c>
      <c r="C61" s="35" t="s">
        <v>206</v>
      </c>
      <c r="D61" s="36">
        <f t="shared" si="0"/>
        <v>101.22367926755321</v>
      </c>
      <c r="E61" s="36">
        <f t="shared" si="1"/>
        <v>434.6648179858042</v>
      </c>
      <c r="F61" s="38" t="s">
        <v>207</v>
      </c>
      <c r="G61" s="38" t="s">
        <v>93</v>
      </c>
      <c r="H61" s="38" t="s">
        <v>208</v>
      </c>
      <c r="I61" s="39"/>
      <c r="J61" s="39" t="s">
        <v>57</v>
      </c>
      <c r="K61" s="40">
        <f t="shared" si="2"/>
        <v>16.458333333333336</v>
      </c>
      <c r="L61" s="40">
        <f t="shared" si="3"/>
        <v>50.22916666666667</v>
      </c>
      <c r="M61" s="41">
        <f t="shared" si="4"/>
        <v>0</v>
      </c>
      <c r="N61" s="40">
        <f t="shared" si="5"/>
        <v>10.458333333333332</v>
      </c>
      <c r="O61" s="40">
        <f t="shared" si="6"/>
        <v>51.145833333333336</v>
      </c>
      <c r="P61" s="42">
        <f t="shared" si="7"/>
        <v>0.7787452338550107</v>
      </c>
      <c r="Q61" s="42">
        <f t="shared" si="8"/>
        <v>0.7686092746710668</v>
      </c>
      <c r="R61" s="42">
        <f t="shared" si="9"/>
        <v>0.627340306969116</v>
      </c>
      <c r="S61" s="42">
        <f t="shared" si="10"/>
        <v>0.6397185184826344</v>
      </c>
      <c r="T61" s="42">
        <f t="shared" si="11"/>
        <v>0.9945218953682733</v>
      </c>
      <c r="U61" s="42">
        <f t="shared" si="12"/>
        <v>0.9976735415166283</v>
      </c>
      <c r="V61" s="42">
        <f t="shared" si="13"/>
        <v>0.06822552471916563</v>
      </c>
      <c r="W61" s="42">
        <f t="shared" si="14"/>
        <v>0.06817260855848521</v>
      </c>
      <c r="X61" s="42">
        <f t="shared" si="15"/>
        <v>-0.19463974492801991</v>
      </c>
      <c r="Y61" s="43">
        <f t="shared" si="16"/>
        <v>101.22367926755321</v>
      </c>
    </row>
    <row r="62" spans="1:25" s="44" customFormat="1" ht="15">
      <c r="A62" s="33">
        <v>144.455</v>
      </c>
      <c r="B62" s="34" t="s">
        <v>209</v>
      </c>
      <c r="C62" s="35" t="s">
        <v>210</v>
      </c>
      <c r="D62" s="36">
        <f t="shared" si="0"/>
        <v>228.78051828694657</v>
      </c>
      <c r="E62" s="36">
        <f t="shared" si="1"/>
        <v>415.36097271031764</v>
      </c>
      <c r="F62" s="37">
        <v>3</v>
      </c>
      <c r="G62" s="37" t="s">
        <v>41</v>
      </c>
      <c r="H62" s="38" t="s">
        <v>42</v>
      </c>
      <c r="I62" s="39"/>
      <c r="J62" s="39" t="s">
        <v>57</v>
      </c>
      <c r="K62" s="40">
        <f t="shared" si="2"/>
        <v>6.208333333333334</v>
      </c>
      <c r="L62" s="40">
        <f t="shared" si="3"/>
        <v>48.60416666666667</v>
      </c>
      <c r="M62" s="41">
        <f t="shared" si="4"/>
        <v>0</v>
      </c>
      <c r="N62" s="40">
        <f t="shared" si="5"/>
        <v>10.458333333333332</v>
      </c>
      <c r="O62" s="40">
        <f t="shared" si="6"/>
        <v>51.145833333333336</v>
      </c>
      <c r="P62" s="42">
        <f t="shared" si="7"/>
        <v>0.7787452338550107</v>
      </c>
      <c r="Q62" s="42">
        <f t="shared" si="8"/>
        <v>0.7501591596029056</v>
      </c>
      <c r="R62" s="42">
        <f t="shared" si="9"/>
        <v>0.627340306969116</v>
      </c>
      <c r="S62" s="42">
        <f t="shared" si="10"/>
        <v>0.6612573139586907</v>
      </c>
      <c r="T62" s="42">
        <f t="shared" si="11"/>
        <v>0.9972501850994857</v>
      </c>
      <c r="U62" s="42">
        <f t="shared" si="12"/>
        <v>0.9978755215259119</v>
      </c>
      <c r="V62" s="42">
        <f t="shared" si="13"/>
        <v>0.06519556940987563</v>
      </c>
      <c r="W62" s="42">
        <f t="shared" si="14"/>
        <v>0.06514939400631001</v>
      </c>
      <c r="X62" s="42">
        <f t="shared" si="15"/>
        <v>-0.6589452581819574</v>
      </c>
      <c r="Y62" s="43">
        <f t="shared" si="16"/>
        <v>131.21948171305343</v>
      </c>
    </row>
    <row r="63" spans="1:25" s="44" customFormat="1" ht="15">
      <c r="A63" s="33">
        <v>144.455</v>
      </c>
      <c r="B63" s="34" t="s">
        <v>211</v>
      </c>
      <c r="C63" s="35" t="s">
        <v>212</v>
      </c>
      <c r="D63" s="36">
        <f t="shared" si="0"/>
        <v>207.34662403523802</v>
      </c>
      <c r="E63" s="36">
        <f t="shared" si="1"/>
        <v>155.93658552712552</v>
      </c>
      <c r="F63" s="37">
        <v>8</v>
      </c>
      <c r="G63" s="37" t="s">
        <v>64</v>
      </c>
      <c r="H63" s="38" t="s">
        <v>42</v>
      </c>
      <c r="I63" s="35" t="s">
        <v>213</v>
      </c>
      <c r="J63" s="35" t="s">
        <v>47</v>
      </c>
      <c r="K63" s="40">
        <f t="shared" si="2"/>
        <v>9.458333333333332</v>
      </c>
      <c r="L63" s="40">
        <f t="shared" si="3"/>
        <v>49.895833333333336</v>
      </c>
      <c r="M63" s="41">
        <f t="shared" si="4"/>
        <v>0</v>
      </c>
      <c r="N63" s="40">
        <f t="shared" si="5"/>
        <v>10.458333333333332</v>
      </c>
      <c r="O63" s="40">
        <f t="shared" si="6"/>
        <v>51.145833333333336</v>
      </c>
      <c r="P63" s="42">
        <f t="shared" si="7"/>
        <v>0.7787452338550107</v>
      </c>
      <c r="Q63" s="42">
        <f t="shared" si="8"/>
        <v>0.7648745569036257</v>
      </c>
      <c r="R63" s="42">
        <f t="shared" si="9"/>
        <v>0.627340306969116</v>
      </c>
      <c r="S63" s="42">
        <f t="shared" si="10"/>
        <v>0.6441792547121353</v>
      </c>
      <c r="T63" s="42">
        <f t="shared" si="11"/>
        <v>0.9998476951563913</v>
      </c>
      <c r="U63" s="42">
        <f t="shared" si="12"/>
        <v>0.9997004777056964</v>
      </c>
      <c r="V63" s="42">
        <f t="shared" si="13"/>
        <v>0.024475998356164732</v>
      </c>
      <c r="W63" s="42">
        <f t="shared" si="14"/>
        <v>0.024473554604970693</v>
      </c>
      <c r="X63" s="42">
        <f t="shared" si="15"/>
        <v>-0.8882437156547333</v>
      </c>
      <c r="Y63" s="43">
        <f t="shared" si="16"/>
        <v>152.65337596476198</v>
      </c>
    </row>
    <row r="64" spans="1:25" s="44" customFormat="1" ht="15">
      <c r="A64" s="33">
        <v>144.456</v>
      </c>
      <c r="B64" s="34" t="s">
        <v>214</v>
      </c>
      <c r="C64" s="35" t="s">
        <v>215</v>
      </c>
      <c r="D64" s="36">
        <f t="shared" si="0"/>
        <v>110.53661235912939</v>
      </c>
      <c r="E64" s="36">
        <f t="shared" si="1"/>
        <v>664.5182801697368</v>
      </c>
      <c r="F64" s="38" t="s">
        <v>160</v>
      </c>
      <c r="G64" s="38" t="s">
        <v>216</v>
      </c>
      <c r="H64" s="38" t="s">
        <v>217</v>
      </c>
      <c r="I64" s="39"/>
      <c r="J64" s="39" t="s">
        <v>57</v>
      </c>
      <c r="K64" s="40">
        <f t="shared" si="2"/>
        <v>18.958333333333336</v>
      </c>
      <c r="L64" s="40">
        <f t="shared" si="3"/>
        <v>48.72916666666667</v>
      </c>
      <c r="M64" s="41">
        <f t="shared" si="4"/>
        <v>0</v>
      </c>
      <c r="N64" s="40">
        <f t="shared" si="5"/>
        <v>10.458333333333332</v>
      </c>
      <c r="O64" s="40">
        <f t="shared" si="6"/>
        <v>51.145833333333336</v>
      </c>
      <c r="P64" s="42">
        <f t="shared" si="7"/>
        <v>0.7787452338550107</v>
      </c>
      <c r="Q64" s="42">
        <f t="shared" si="8"/>
        <v>0.7516000128791729</v>
      </c>
      <c r="R64" s="42">
        <f t="shared" si="9"/>
        <v>0.627340306969116</v>
      </c>
      <c r="S64" s="42">
        <f t="shared" si="10"/>
        <v>0.6596191481756932</v>
      </c>
      <c r="T64" s="42">
        <f t="shared" si="11"/>
        <v>0.9890158633619168</v>
      </c>
      <c r="U64" s="42">
        <f t="shared" si="12"/>
        <v>0.9945653085756226</v>
      </c>
      <c r="V64" s="42">
        <f t="shared" si="13"/>
        <v>0.10430360699572074</v>
      </c>
      <c r="W64" s="42">
        <f t="shared" si="14"/>
        <v>0.10411458580754436</v>
      </c>
      <c r="X64" s="42">
        <f t="shared" si="15"/>
        <v>-0.35080584906798984</v>
      </c>
      <c r="Y64" s="43">
        <f t="shared" si="16"/>
        <v>110.53661235912939</v>
      </c>
    </row>
    <row r="65" spans="1:25" s="44" customFormat="1" ht="15">
      <c r="A65" s="33">
        <v>144.457</v>
      </c>
      <c r="B65" s="34" t="s">
        <v>218</v>
      </c>
      <c r="C65" s="35" t="s">
        <v>219</v>
      </c>
      <c r="D65" s="36">
        <f t="shared" si="0"/>
        <v>170.22706418829125</v>
      </c>
      <c r="E65" s="36">
        <f t="shared" si="1"/>
        <v>1064.6253039761327</v>
      </c>
      <c r="F65" s="38"/>
      <c r="G65" s="38"/>
      <c r="H65" s="38"/>
      <c r="I65" s="39"/>
      <c r="J65" s="39" t="s">
        <v>57</v>
      </c>
      <c r="K65" s="40">
        <f t="shared" si="2"/>
        <v>12.625</v>
      </c>
      <c r="L65" s="40">
        <f t="shared" si="3"/>
        <v>41.6875</v>
      </c>
      <c r="M65" s="41">
        <f t="shared" si="4"/>
        <v>0</v>
      </c>
      <c r="N65" s="40">
        <f t="shared" si="5"/>
        <v>10.458333333333332</v>
      </c>
      <c r="O65" s="40">
        <f t="shared" si="6"/>
        <v>51.145833333333336</v>
      </c>
      <c r="P65" s="42">
        <f t="shared" si="7"/>
        <v>0.7787452338550107</v>
      </c>
      <c r="Q65" s="42">
        <f t="shared" si="8"/>
        <v>0.6650674476418194</v>
      </c>
      <c r="R65" s="42">
        <f t="shared" si="9"/>
        <v>0.627340306969116</v>
      </c>
      <c r="S65" s="42">
        <f t="shared" si="10"/>
        <v>0.7467832952652301</v>
      </c>
      <c r="T65" s="42">
        <f t="shared" si="11"/>
        <v>0.9992850804242445</v>
      </c>
      <c r="U65" s="42">
        <f t="shared" si="12"/>
        <v>0.9860704360199062</v>
      </c>
      <c r="V65" s="42">
        <f t="shared" si="13"/>
        <v>0.16710489781449267</v>
      </c>
      <c r="W65" s="42">
        <f t="shared" si="14"/>
        <v>0.16632827542998246</v>
      </c>
      <c r="X65" s="42">
        <f t="shared" si="15"/>
        <v>-0.9854881885688339</v>
      </c>
      <c r="Y65" s="43">
        <f t="shared" si="16"/>
        <v>170.22706418829125</v>
      </c>
    </row>
    <row r="66" spans="1:25" s="44" customFormat="1" ht="15">
      <c r="A66" s="33">
        <v>144.458</v>
      </c>
      <c r="B66" s="34" t="s">
        <v>220</v>
      </c>
      <c r="C66" s="35" t="s">
        <v>221</v>
      </c>
      <c r="D66" s="36">
        <f t="shared" si="0"/>
        <v>227.43484771031618</v>
      </c>
      <c r="E66" s="36">
        <f t="shared" si="1"/>
        <v>921.8867511465758</v>
      </c>
      <c r="F66" s="37">
        <v>3</v>
      </c>
      <c r="G66" s="37" t="s">
        <v>108</v>
      </c>
      <c r="H66" s="38" t="s">
        <v>42</v>
      </c>
      <c r="I66" s="35" t="s">
        <v>222</v>
      </c>
      <c r="J66" s="35" t="s">
        <v>47</v>
      </c>
      <c r="K66" s="40">
        <f t="shared" si="2"/>
        <v>1.7916666666666667</v>
      </c>
      <c r="L66" s="40">
        <f t="shared" si="3"/>
        <v>45.1875</v>
      </c>
      <c r="M66" s="41">
        <f t="shared" si="4"/>
        <v>0</v>
      </c>
      <c r="N66" s="40">
        <f t="shared" si="5"/>
        <v>10.458333333333332</v>
      </c>
      <c r="O66" s="40">
        <f t="shared" si="6"/>
        <v>51.145833333333336</v>
      </c>
      <c r="P66" s="42">
        <f t="shared" si="7"/>
        <v>0.7787452338550107</v>
      </c>
      <c r="Q66" s="42">
        <f t="shared" si="8"/>
        <v>0.709416992313883</v>
      </c>
      <c r="R66" s="42">
        <f t="shared" si="9"/>
        <v>0.627340306969116</v>
      </c>
      <c r="S66" s="42">
        <f t="shared" si="10"/>
        <v>0.7047889975136701</v>
      </c>
      <c r="T66" s="42">
        <f t="shared" si="11"/>
        <v>0.9885817194971117</v>
      </c>
      <c r="U66" s="42">
        <f t="shared" si="12"/>
        <v>0.9895491400158294</v>
      </c>
      <c r="V66" s="42">
        <f t="shared" si="13"/>
        <v>0.14470047891172197</v>
      </c>
      <c r="W66" s="42">
        <f t="shared" si="14"/>
        <v>0.14419604534775735</v>
      </c>
      <c r="X66" s="42">
        <f t="shared" si="15"/>
        <v>-0.676428144908111</v>
      </c>
      <c r="Y66" s="43">
        <f t="shared" si="16"/>
        <v>132.56515228968382</v>
      </c>
    </row>
    <row r="67" spans="1:25" s="44" customFormat="1" ht="15">
      <c r="A67" s="33">
        <v>144.46</v>
      </c>
      <c r="B67" s="34" t="s">
        <v>223</v>
      </c>
      <c r="C67" s="35" t="s">
        <v>224</v>
      </c>
      <c r="D67" s="36">
        <f t="shared" si="0"/>
        <v>135.94714634072236</v>
      </c>
      <c r="E67" s="36">
        <f t="shared" si="1"/>
        <v>627.8150749367651</v>
      </c>
      <c r="F67" s="37">
        <v>15</v>
      </c>
      <c r="G67" s="37" t="s">
        <v>225</v>
      </c>
      <c r="H67" s="38" t="s">
        <v>226</v>
      </c>
      <c r="I67" s="35" t="s">
        <v>43</v>
      </c>
      <c r="J67" s="35" t="s">
        <v>47</v>
      </c>
      <c r="K67" s="40">
        <f t="shared" si="2"/>
        <v>16.208333333333336</v>
      </c>
      <c r="L67" s="40">
        <f t="shared" si="3"/>
        <v>46.9375</v>
      </c>
      <c r="M67" s="41">
        <f t="shared" si="4"/>
        <v>0</v>
      </c>
      <c r="N67" s="40">
        <f t="shared" si="5"/>
        <v>10.458333333333332</v>
      </c>
      <c r="O67" s="40">
        <f t="shared" si="6"/>
        <v>51.145833333333336</v>
      </c>
      <c r="P67" s="42">
        <f t="shared" si="7"/>
        <v>0.7787452338550107</v>
      </c>
      <c r="Q67" s="42">
        <f t="shared" si="8"/>
        <v>0.7306093218387851</v>
      </c>
      <c r="R67" s="42">
        <f t="shared" si="9"/>
        <v>0.627340306969116</v>
      </c>
      <c r="S67" s="42">
        <f t="shared" si="10"/>
        <v>0.6827957372759956</v>
      </c>
      <c r="T67" s="42">
        <f t="shared" si="11"/>
        <v>0.9949685182509117</v>
      </c>
      <c r="U67" s="42">
        <f t="shared" si="12"/>
        <v>0.9951486031159611</v>
      </c>
      <c r="V67" s="42">
        <f t="shared" si="13"/>
        <v>0.09854262673626826</v>
      </c>
      <c r="W67" s="42">
        <f t="shared" si="14"/>
        <v>0.09838321867245119</v>
      </c>
      <c r="X67" s="42">
        <f t="shared" si="15"/>
        <v>-0.7186986925996056</v>
      </c>
      <c r="Y67" s="43">
        <f t="shared" si="16"/>
        <v>135.94714634072236</v>
      </c>
    </row>
    <row r="68" spans="1:25" s="44" customFormat="1" ht="15">
      <c r="A68" s="33">
        <v>144.461</v>
      </c>
      <c r="B68" s="34" t="s">
        <v>227</v>
      </c>
      <c r="C68" s="35" t="s">
        <v>228</v>
      </c>
      <c r="D68" s="36">
        <f t="shared" si="0"/>
        <v>171.65177255941407</v>
      </c>
      <c r="E68" s="36">
        <f t="shared" si="1"/>
        <v>1051.77816554782</v>
      </c>
      <c r="F68" s="37">
        <v>5</v>
      </c>
      <c r="G68" s="37" t="s">
        <v>229</v>
      </c>
      <c r="H68" s="38" t="s">
        <v>42</v>
      </c>
      <c r="I68" s="35" t="s">
        <v>89</v>
      </c>
      <c r="J68" s="35" t="s">
        <v>57</v>
      </c>
      <c r="K68" s="40">
        <f t="shared" si="2"/>
        <v>12.291666666666666</v>
      </c>
      <c r="L68" s="40">
        <f t="shared" si="3"/>
        <v>41.770833333333336</v>
      </c>
      <c r="M68" s="41">
        <f t="shared" si="4"/>
        <v>0</v>
      </c>
      <c r="N68" s="40">
        <f t="shared" si="5"/>
        <v>10.458333333333332</v>
      </c>
      <c r="O68" s="40">
        <f t="shared" si="6"/>
        <v>51.145833333333336</v>
      </c>
      <c r="P68" s="42">
        <f t="shared" si="7"/>
        <v>0.7787452338550107</v>
      </c>
      <c r="Q68" s="42">
        <f t="shared" si="8"/>
        <v>0.6661528960926852</v>
      </c>
      <c r="R68" s="42">
        <f t="shared" si="9"/>
        <v>0.627340306969116</v>
      </c>
      <c r="S68" s="42">
        <f t="shared" si="10"/>
        <v>0.7458152043417512</v>
      </c>
      <c r="T68" s="42">
        <f t="shared" si="11"/>
        <v>0.9994881171794909</v>
      </c>
      <c r="U68" s="42">
        <f t="shared" si="12"/>
        <v>0.9864038323819242</v>
      </c>
      <c r="V68" s="42">
        <f t="shared" si="13"/>
        <v>0.16508839515740453</v>
      </c>
      <c r="W68" s="42">
        <f t="shared" si="14"/>
        <v>0.16433952495444543</v>
      </c>
      <c r="X68" s="42">
        <f t="shared" si="15"/>
        <v>-0.9894039299384954</v>
      </c>
      <c r="Y68" s="43">
        <f t="shared" si="16"/>
        <v>171.65177255941407</v>
      </c>
    </row>
    <row r="69" spans="1:25" s="44" customFormat="1" ht="15">
      <c r="A69" s="33">
        <v>144.461</v>
      </c>
      <c r="B69" s="34" t="s">
        <v>230</v>
      </c>
      <c r="C69" s="35" t="s">
        <v>231</v>
      </c>
      <c r="D69" s="36">
        <f t="shared" si="0"/>
        <v>21.802674332187447</v>
      </c>
      <c r="E69" s="36">
        <f t="shared" si="1"/>
        <v>548.8714907491996</v>
      </c>
      <c r="F69" s="37">
        <v>7</v>
      </c>
      <c r="G69" s="37" t="s">
        <v>41</v>
      </c>
      <c r="H69" s="38" t="s">
        <v>42</v>
      </c>
      <c r="I69" s="35" t="s">
        <v>43</v>
      </c>
      <c r="J69" s="35" t="s">
        <v>47</v>
      </c>
      <c r="K69" s="40">
        <f t="shared" si="2"/>
        <v>13.708333333333332</v>
      </c>
      <c r="L69" s="40">
        <f t="shared" si="3"/>
        <v>55.6875</v>
      </c>
      <c r="M69" s="41">
        <f t="shared" si="4"/>
        <v>0</v>
      </c>
      <c r="N69" s="40">
        <f t="shared" si="5"/>
        <v>10.458333333333332</v>
      </c>
      <c r="O69" s="40">
        <f t="shared" si="6"/>
        <v>51.145833333333336</v>
      </c>
      <c r="P69" s="42">
        <f t="shared" si="7"/>
        <v>0.7787452338550107</v>
      </c>
      <c r="Q69" s="42">
        <f t="shared" si="8"/>
        <v>0.8259753325248732</v>
      </c>
      <c r="R69" s="42">
        <f t="shared" si="9"/>
        <v>0.627340306969116</v>
      </c>
      <c r="S69" s="42">
        <f t="shared" si="10"/>
        <v>0.5637062622150167</v>
      </c>
      <c r="T69" s="42">
        <f t="shared" si="11"/>
        <v>0.9983916705573488</v>
      </c>
      <c r="U69" s="42">
        <f t="shared" si="12"/>
        <v>0.9962912504206629</v>
      </c>
      <c r="V69" s="42">
        <f t="shared" si="13"/>
        <v>0.08615154461610415</v>
      </c>
      <c r="W69" s="42">
        <f t="shared" si="14"/>
        <v>0.08604501342455555</v>
      </c>
      <c r="X69" s="42">
        <f t="shared" si="15"/>
        <v>0.9284684919408174</v>
      </c>
      <c r="Y69" s="43">
        <f t="shared" si="16"/>
        <v>21.802674332187447</v>
      </c>
    </row>
    <row r="70" spans="1:25" s="44" customFormat="1" ht="15">
      <c r="A70" s="33">
        <v>144.463</v>
      </c>
      <c r="B70" s="34" t="s">
        <v>232</v>
      </c>
      <c r="C70" s="35" t="s">
        <v>233</v>
      </c>
      <c r="D70" s="36">
        <f t="shared" si="0"/>
        <v>359.8215577136551</v>
      </c>
      <c r="E70" s="36">
        <f t="shared" si="1"/>
        <v>1348.2475377390017</v>
      </c>
      <c r="F70" s="37">
        <v>25</v>
      </c>
      <c r="G70" s="37" t="s">
        <v>234</v>
      </c>
      <c r="H70" s="38" t="s">
        <v>198</v>
      </c>
      <c r="I70" s="35" t="s">
        <v>43</v>
      </c>
      <c r="J70" s="35" t="s">
        <v>47</v>
      </c>
      <c r="K70" s="40">
        <f t="shared" si="2"/>
        <v>10.375</v>
      </c>
      <c r="L70" s="40">
        <f t="shared" si="3"/>
        <v>63.270833333333336</v>
      </c>
      <c r="M70" s="41">
        <f t="shared" si="4"/>
        <v>0</v>
      </c>
      <c r="N70" s="40">
        <f t="shared" si="5"/>
        <v>10.458333333333332</v>
      </c>
      <c r="O70" s="40">
        <f t="shared" si="6"/>
        <v>51.145833333333336</v>
      </c>
      <c r="P70" s="42">
        <f t="shared" si="7"/>
        <v>0.7787452338550107</v>
      </c>
      <c r="Q70" s="42">
        <f t="shared" si="8"/>
        <v>0.8931425447876228</v>
      </c>
      <c r="R70" s="42">
        <f t="shared" si="9"/>
        <v>0.627340306969116</v>
      </c>
      <c r="S70" s="42">
        <f t="shared" si="10"/>
        <v>0.4497737149837564</v>
      </c>
      <c r="T70" s="42">
        <f t="shared" si="11"/>
        <v>0.9999989423008122</v>
      </c>
      <c r="U70" s="42">
        <f t="shared" si="12"/>
        <v>0.9776913818893949</v>
      </c>
      <c r="V70" s="42">
        <f t="shared" si="13"/>
        <v>0.21162259264464003</v>
      </c>
      <c r="W70" s="42">
        <f t="shared" si="14"/>
        <v>0.21004657050093786</v>
      </c>
      <c r="X70" s="42">
        <f t="shared" si="15"/>
        <v>0.9999951502433553</v>
      </c>
      <c r="Y70" s="43">
        <f t="shared" si="16"/>
        <v>0.17844228634487605</v>
      </c>
    </row>
    <row r="71" spans="1:25" s="44" customFormat="1" ht="15">
      <c r="A71" s="33">
        <v>144.464</v>
      </c>
      <c r="B71" s="34" t="s">
        <v>235</v>
      </c>
      <c r="C71" s="35" t="s">
        <v>236</v>
      </c>
      <c r="D71" s="36">
        <f t="shared" si="0"/>
        <v>227.43038729280437</v>
      </c>
      <c r="E71" s="36">
        <f t="shared" si="1"/>
        <v>1242.590820689635</v>
      </c>
      <c r="F71" s="37">
        <v>1</v>
      </c>
      <c r="G71" s="37" t="s">
        <v>93</v>
      </c>
      <c r="H71" s="38" t="s">
        <v>208</v>
      </c>
      <c r="I71" s="35" t="s">
        <v>120</v>
      </c>
      <c r="J71" s="35" t="s">
        <v>57</v>
      </c>
      <c r="K71" s="40">
        <f t="shared" si="2"/>
        <v>-0.7916666666666655</v>
      </c>
      <c r="L71" s="40">
        <f t="shared" si="3"/>
        <v>42.97916666666667</v>
      </c>
      <c r="M71" s="41">
        <f t="shared" si="4"/>
        <v>0</v>
      </c>
      <c r="N71" s="40">
        <f t="shared" si="5"/>
        <v>10.458333333333332</v>
      </c>
      <c r="O71" s="40">
        <f t="shared" si="6"/>
        <v>51.145833333333336</v>
      </c>
      <c r="P71" s="42">
        <f t="shared" si="7"/>
        <v>0.7787452338550107</v>
      </c>
      <c r="Q71" s="42">
        <f t="shared" si="8"/>
        <v>0.6817323872738251</v>
      </c>
      <c r="R71" s="42">
        <f t="shared" si="9"/>
        <v>0.627340306969116</v>
      </c>
      <c r="S71" s="42">
        <f t="shared" si="10"/>
        <v>0.731601634868274</v>
      </c>
      <c r="T71" s="42">
        <f t="shared" si="11"/>
        <v>0.9807852804032304</v>
      </c>
      <c r="U71" s="42">
        <f t="shared" si="12"/>
        <v>0.9810401924697196</v>
      </c>
      <c r="V71" s="42">
        <f t="shared" si="13"/>
        <v>0.19503858431794616</v>
      </c>
      <c r="W71" s="42">
        <f t="shared" si="14"/>
        <v>0.19380438787337984</v>
      </c>
      <c r="X71" s="42">
        <f t="shared" si="15"/>
        <v>-0.6764854792978788</v>
      </c>
      <c r="Y71" s="43">
        <f t="shared" si="16"/>
        <v>132.56961270719563</v>
      </c>
    </row>
    <row r="72" spans="1:25" s="44" customFormat="1" ht="15">
      <c r="A72" s="33">
        <v>144.465</v>
      </c>
      <c r="B72" s="34" t="s">
        <v>237</v>
      </c>
      <c r="C72" s="35" t="s">
        <v>238</v>
      </c>
      <c r="D72" s="36">
        <f t="shared" si="0"/>
        <v>161.97016330973386</v>
      </c>
      <c r="E72" s="36">
        <f t="shared" si="1"/>
        <v>194.53930311130875</v>
      </c>
      <c r="F72" s="37">
        <v>0.30000000000000004</v>
      </c>
      <c r="G72" s="37" t="s">
        <v>64</v>
      </c>
      <c r="H72" s="38" t="s">
        <v>42</v>
      </c>
      <c r="I72" s="39"/>
      <c r="J72" s="39" t="s">
        <v>57</v>
      </c>
      <c r="K72" s="40">
        <f t="shared" si="2"/>
        <v>11.291666666666666</v>
      </c>
      <c r="L72" s="40">
        <f t="shared" si="3"/>
        <v>49.47916666666667</v>
      </c>
      <c r="M72" s="41">
        <f t="shared" si="4"/>
        <v>0</v>
      </c>
      <c r="N72" s="40">
        <f t="shared" si="5"/>
        <v>10.458333333333332</v>
      </c>
      <c r="O72" s="40">
        <f t="shared" si="6"/>
        <v>51.145833333333336</v>
      </c>
      <c r="P72" s="42">
        <f t="shared" si="7"/>
        <v>0.7787452338550107</v>
      </c>
      <c r="Q72" s="42">
        <f t="shared" si="8"/>
        <v>0.7601697693634276</v>
      </c>
      <c r="R72" s="42">
        <f t="shared" si="9"/>
        <v>0.627340306969116</v>
      </c>
      <c r="S72" s="42">
        <f t="shared" si="10"/>
        <v>0.649724496803032</v>
      </c>
      <c r="T72" s="42">
        <f t="shared" si="11"/>
        <v>0.9998942319271075</v>
      </c>
      <c r="U72" s="42">
        <f t="shared" si="12"/>
        <v>0.9995338391885918</v>
      </c>
      <c r="V72" s="42">
        <f t="shared" si="13"/>
        <v>0.030535128411761408</v>
      </c>
      <c r="W72" s="42">
        <f t="shared" si="14"/>
        <v>0.030530383504211334</v>
      </c>
      <c r="X72" s="42">
        <f t="shared" si="15"/>
        <v>-0.9508954672181053</v>
      </c>
      <c r="Y72" s="43">
        <f t="shared" si="16"/>
        <v>161.97016330973386</v>
      </c>
    </row>
    <row r="73" spans="1:25" s="44" customFormat="1" ht="15">
      <c r="A73" s="33">
        <v>144.4656</v>
      </c>
      <c r="B73" s="34" t="s">
        <v>239</v>
      </c>
      <c r="C73" s="35" t="s">
        <v>240</v>
      </c>
      <c r="D73" s="36">
        <f t="shared" si="0"/>
        <v>111.04865396791735</v>
      </c>
      <c r="E73" s="36">
        <f t="shared" si="1"/>
        <v>612.6138410017253</v>
      </c>
      <c r="F73" s="37">
        <v>1</v>
      </c>
      <c r="G73" s="37" t="s">
        <v>93</v>
      </c>
      <c r="H73" s="38"/>
      <c r="I73" s="39"/>
      <c r="J73" s="39" t="s">
        <v>241</v>
      </c>
      <c r="K73" s="40">
        <f t="shared" si="2"/>
        <v>18.291666666666668</v>
      </c>
      <c r="L73" s="40">
        <f t="shared" si="3"/>
        <v>48.895833333333336</v>
      </c>
      <c r="M73" s="41">
        <f t="shared" si="4"/>
        <v>0</v>
      </c>
      <c r="N73" s="40">
        <f t="shared" si="5"/>
        <v>10.458333333333332</v>
      </c>
      <c r="O73" s="40">
        <f t="shared" si="6"/>
        <v>51.145833333333336</v>
      </c>
      <c r="P73" s="42">
        <f t="shared" si="7"/>
        <v>0.7787452338550107</v>
      </c>
      <c r="Q73" s="42">
        <f t="shared" si="8"/>
        <v>0.7535155846321536</v>
      </c>
      <c r="R73" s="42">
        <f t="shared" si="9"/>
        <v>0.627340306969116</v>
      </c>
      <c r="S73" s="42">
        <f t="shared" si="10"/>
        <v>0.6574300447321096</v>
      </c>
      <c r="T73" s="42">
        <f t="shared" si="11"/>
        <v>0.990668716690256</v>
      </c>
      <c r="U73" s="42">
        <f t="shared" si="12"/>
        <v>0.9953805129867881</v>
      </c>
      <c r="V73" s="42">
        <f t="shared" si="13"/>
        <v>0.09615662235155004</v>
      </c>
      <c r="W73" s="42">
        <f t="shared" si="14"/>
        <v>0.09600851194638206</v>
      </c>
      <c r="X73" s="42">
        <f t="shared" si="15"/>
        <v>-0.3591605905383352</v>
      </c>
      <c r="Y73" s="43">
        <f t="shared" si="16"/>
        <v>111.04865396791735</v>
      </c>
    </row>
    <row r="74" spans="1:25" s="44" customFormat="1" ht="15">
      <c r="A74" s="33">
        <v>144.466</v>
      </c>
      <c r="B74" s="34" t="s">
        <v>242</v>
      </c>
      <c r="C74" s="35" t="s">
        <v>243</v>
      </c>
      <c r="D74" s="36">
        <f t="shared" si="0"/>
        <v>32.22687946924202</v>
      </c>
      <c r="E74" s="36">
        <f t="shared" si="1"/>
        <v>536.3182166788881</v>
      </c>
      <c r="F74" s="37">
        <v>10</v>
      </c>
      <c r="G74" s="37" t="s">
        <v>82</v>
      </c>
      <c r="H74" s="38" t="s">
        <v>42</v>
      </c>
      <c r="I74" s="35" t="s">
        <v>43</v>
      </c>
      <c r="J74" s="35" t="s">
        <v>57</v>
      </c>
      <c r="K74" s="40">
        <f t="shared" si="2"/>
        <v>14.958333333333332</v>
      </c>
      <c r="L74" s="40">
        <f t="shared" si="3"/>
        <v>55.145833333333336</v>
      </c>
      <c r="M74" s="41">
        <f t="shared" si="4"/>
        <v>0</v>
      </c>
      <c r="N74" s="40">
        <f t="shared" si="5"/>
        <v>10.458333333333332</v>
      </c>
      <c r="O74" s="40">
        <f t="shared" si="6"/>
        <v>51.145833333333336</v>
      </c>
      <c r="P74" s="42">
        <f t="shared" si="7"/>
        <v>0.7787452338550107</v>
      </c>
      <c r="Q74" s="42">
        <f t="shared" si="8"/>
        <v>0.8206092972566611</v>
      </c>
      <c r="R74" s="42">
        <f t="shared" si="9"/>
        <v>0.627340306969116</v>
      </c>
      <c r="S74" s="42">
        <f t="shared" si="10"/>
        <v>0.5714896160525831</v>
      </c>
      <c r="T74" s="42">
        <f t="shared" si="11"/>
        <v>0.996917333733128</v>
      </c>
      <c r="U74" s="42">
        <f t="shared" si="12"/>
        <v>0.9964588574627162</v>
      </c>
      <c r="V74" s="42">
        <f t="shared" si="13"/>
        <v>0.08418116727026968</v>
      </c>
      <c r="W74" s="42">
        <f t="shared" si="14"/>
        <v>0.08408177795514424</v>
      </c>
      <c r="X74" s="42">
        <f t="shared" si="15"/>
        <v>0.8459430819789308</v>
      </c>
      <c r="Y74" s="43">
        <f t="shared" si="16"/>
        <v>32.22687946924202</v>
      </c>
    </row>
    <row r="75" spans="1:25" s="44" customFormat="1" ht="15">
      <c r="A75" s="33">
        <v>144.468</v>
      </c>
      <c r="B75" s="34" t="s">
        <v>244</v>
      </c>
      <c r="C75" s="35" t="s">
        <v>245</v>
      </c>
      <c r="D75" s="36">
        <f t="shared" si="0"/>
        <v>215.56251111843542</v>
      </c>
      <c r="E75" s="36">
        <f t="shared" si="1"/>
        <v>530.7270369741664</v>
      </c>
      <c r="F75" s="37">
        <v>1</v>
      </c>
      <c r="G75" s="37" t="s">
        <v>108</v>
      </c>
      <c r="H75" s="38" t="s">
        <v>42</v>
      </c>
      <c r="I75" s="35" t="s">
        <v>43</v>
      </c>
      <c r="J75" s="35" t="s">
        <v>57</v>
      </c>
      <c r="K75" s="40">
        <f t="shared" si="2"/>
        <v>6.375</v>
      </c>
      <c r="L75" s="40">
        <f t="shared" si="3"/>
        <v>47.1875</v>
      </c>
      <c r="M75" s="41">
        <f t="shared" si="4"/>
        <v>0</v>
      </c>
      <c r="N75" s="40">
        <f t="shared" si="5"/>
        <v>10.458333333333332</v>
      </c>
      <c r="O75" s="40">
        <f t="shared" si="6"/>
        <v>51.145833333333336</v>
      </c>
      <c r="P75" s="42">
        <f t="shared" si="7"/>
        <v>0.7787452338550107</v>
      </c>
      <c r="Q75" s="42">
        <f t="shared" si="8"/>
        <v>0.7335816159446583</v>
      </c>
      <c r="R75" s="42">
        <f t="shared" si="9"/>
        <v>0.627340306969116</v>
      </c>
      <c r="S75" s="42">
        <f t="shared" si="10"/>
        <v>0.6796013631151896</v>
      </c>
      <c r="T75" s="42">
        <f t="shared" si="11"/>
        <v>0.9974615384944574</v>
      </c>
      <c r="U75" s="42">
        <f t="shared" si="12"/>
        <v>0.9965322637651486</v>
      </c>
      <c r="V75" s="42">
        <f t="shared" si="13"/>
        <v>0.08330356882344472</v>
      </c>
      <c r="W75" s="42">
        <f t="shared" si="14"/>
        <v>0.08320725494275322</v>
      </c>
      <c r="X75" s="42">
        <f t="shared" si="15"/>
        <v>-0.8134814725999784</v>
      </c>
      <c r="Y75" s="43">
        <f t="shared" si="16"/>
        <v>144.43748888156458</v>
      </c>
    </row>
    <row r="76" spans="1:25" s="44" customFormat="1" ht="15">
      <c r="A76" s="33">
        <v>144.469</v>
      </c>
      <c r="B76" s="34" t="s">
        <v>246</v>
      </c>
      <c r="C76" s="35" t="s">
        <v>247</v>
      </c>
      <c r="D76" s="36">
        <f t="shared" si="0"/>
        <v>271.50014074224146</v>
      </c>
      <c r="E76" s="36">
        <f t="shared" si="1"/>
        <v>1073.7128780374264</v>
      </c>
      <c r="F76" s="38" t="s">
        <v>63</v>
      </c>
      <c r="G76" s="38" t="s">
        <v>148</v>
      </c>
      <c r="H76" s="38" t="s">
        <v>248</v>
      </c>
      <c r="I76" s="35" t="s">
        <v>89</v>
      </c>
      <c r="J76" s="35" t="s">
        <v>47</v>
      </c>
      <c r="K76" s="40">
        <f t="shared" si="2"/>
        <v>-4.791666666666667</v>
      </c>
      <c r="L76" s="40">
        <f t="shared" si="3"/>
        <v>50.395833333333336</v>
      </c>
      <c r="M76" s="41">
        <f t="shared" si="4"/>
        <v>0</v>
      </c>
      <c r="N76" s="40">
        <f t="shared" si="5"/>
        <v>10.458333333333332</v>
      </c>
      <c r="O76" s="40">
        <f t="shared" si="6"/>
        <v>51.145833333333336</v>
      </c>
      <c r="P76" s="42">
        <f t="shared" si="7"/>
        <v>0.7787452338550107</v>
      </c>
      <c r="Q76" s="42">
        <f t="shared" si="8"/>
        <v>0.770466885957767</v>
      </c>
      <c r="R76" s="42">
        <f t="shared" si="9"/>
        <v>0.627340306969116</v>
      </c>
      <c r="S76" s="42">
        <f t="shared" si="10"/>
        <v>0.6374800213673689</v>
      </c>
      <c r="T76" s="42">
        <f t="shared" si="11"/>
        <v>0.964787323828813</v>
      </c>
      <c r="U76" s="42">
        <f t="shared" si="12"/>
        <v>0.985832182846113</v>
      </c>
      <c r="V76" s="42">
        <f t="shared" si="13"/>
        <v>0.16853129462210428</v>
      </c>
      <c r="W76" s="42">
        <f t="shared" si="14"/>
        <v>0.16773463346866713</v>
      </c>
      <c r="X76" s="42">
        <f t="shared" si="15"/>
        <v>0.026179403881551728</v>
      </c>
      <c r="Y76" s="43">
        <f t="shared" si="16"/>
        <v>88.49985925775856</v>
      </c>
    </row>
    <row r="77" spans="1:25" s="44" customFormat="1" ht="15">
      <c r="A77" s="33">
        <v>144.47</v>
      </c>
      <c r="B77" s="34" t="s">
        <v>249</v>
      </c>
      <c r="C77" s="35" t="s">
        <v>250</v>
      </c>
      <c r="D77" s="36">
        <f t="shared" si="0"/>
        <v>35.985054300088684</v>
      </c>
      <c r="E77" s="36">
        <f t="shared" si="1"/>
        <v>1362.49990111975</v>
      </c>
      <c r="F77" s="37">
        <v>1</v>
      </c>
      <c r="G77" s="37" t="s">
        <v>93</v>
      </c>
      <c r="H77" s="38" t="s">
        <v>208</v>
      </c>
      <c r="I77" s="35" t="s">
        <v>43</v>
      </c>
      <c r="J77" s="35" t="s">
        <v>183</v>
      </c>
      <c r="K77" s="40">
        <f t="shared" si="2"/>
        <v>25.041666666666668</v>
      </c>
      <c r="L77" s="40">
        <f t="shared" si="3"/>
        <v>60.3125</v>
      </c>
      <c r="M77" s="41">
        <f t="shared" si="4"/>
        <v>0</v>
      </c>
      <c r="N77" s="40">
        <f t="shared" si="5"/>
        <v>10.458333333333332</v>
      </c>
      <c r="O77" s="40">
        <f t="shared" si="6"/>
        <v>51.145833333333336</v>
      </c>
      <c r="P77" s="42">
        <f t="shared" si="7"/>
        <v>0.7787452338550107</v>
      </c>
      <c r="Q77" s="42">
        <f t="shared" si="8"/>
        <v>0.8687395860788323</v>
      </c>
      <c r="R77" s="42">
        <f t="shared" si="9"/>
        <v>0.627340306969116</v>
      </c>
      <c r="S77" s="42">
        <f t="shared" si="10"/>
        <v>0.4952691506439495</v>
      </c>
      <c r="T77" s="42">
        <f t="shared" si="11"/>
        <v>0.9677824535432009</v>
      </c>
      <c r="U77" s="42">
        <f t="shared" si="12"/>
        <v>0.9772190473007589</v>
      </c>
      <c r="V77" s="42">
        <f t="shared" si="13"/>
        <v>0.21385966113949928</v>
      </c>
      <c r="W77" s="42">
        <f t="shared" si="14"/>
        <v>0.21223320567855797</v>
      </c>
      <c r="X77" s="42">
        <f t="shared" si="15"/>
        <v>0.8091702916151087</v>
      </c>
      <c r="Y77" s="43">
        <f t="shared" si="16"/>
        <v>35.985054300088684</v>
      </c>
    </row>
    <row r="78" spans="1:25" s="44" customFormat="1" ht="15">
      <c r="A78" s="33">
        <v>144.471</v>
      </c>
      <c r="B78" s="34" t="s">
        <v>251</v>
      </c>
      <c r="C78" s="35" t="s">
        <v>252</v>
      </c>
      <c r="D78" s="36">
        <f t="shared" si="0"/>
        <v>158.76293595140862</v>
      </c>
      <c r="E78" s="36">
        <f t="shared" si="1"/>
        <v>1250.7738933273054</v>
      </c>
      <c r="F78" s="37">
        <v>0.30000000000000004</v>
      </c>
      <c r="G78" s="37" t="s">
        <v>41</v>
      </c>
      <c r="H78" s="38" t="s">
        <v>42</v>
      </c>
      <c r="I78" s="39" t="s">
        <v>253</v>
      </c>
      <c r="J78" s="39" t="s">
        <v>57</v>
      </c>
      <c r="K78" s="40">
        <f t="shared" si="2"/>
        <v>15.791666666666666</v>
      </c>
      <c r="L78" s="40">
        <f t="shared" si="3"/>
        <v>40.520833333333336</v>
      </c>
      <c r="M78" s="41">
        <f t="shared" si="4"/>
        <v>0</v>
      </c>
      <c r="N78" s="40">
        <f t="shared" si="5"/>
        <v>10.458333333333332</v>
      </c>
      <c r="O78" s="40">
        <f t="shared" si="6"/>
        <v>51.145833333333336</v>
      </c>
      <c r="P78" s="42">
        <f t="shared" si="7"/>
        <v>0.7787452338550107</v>
      </c>
      <c r="Q78" s="42">
        <f t="shared" si="8"/>
        <v>0.649724496803032</v>
      </c>
      <c r="R78" s="42">
        <f t="shared" si="9"/>
        <v>0.627340306969116</v>
      </c>
      <c r="S78" s="42">
        <f t="shared" si="10"/>
        <v>0.7601697693634276</v>
      </c>
      <c r="T78" s="42">
        <f t="shared" si="11"/>
        <v>0.9956707906498045</v>
      </c>
      <c r="U78" s="42">
        <f t="shared" si="12"/>
        <v>0.9807904560735645</v>
      </c>
      <c r="V78" s="42">
        <f t="shared" si="13"/>
        <v>0.19632300946904807</v>
      </c>
      <c r="W78" s="42">
        <f t="shared" si="14"/>
        <v>0.19506430036018715</v>
      </c>
      <c r="X78" s="42">
        <f t="shared" si="15"/>
        <v>-0.9320896749556492</v>
      </c>
      <c r="Y78" s="43">
        <f t="shared" si="16"/>
        <v>158.76293595140862</v>
      </c>
    </row>
    <row r="79" spans="1:25" s="44" customFormat="1" ht="15">
      <c r="A79" s="33">
        <v>144.471</v>
      </c>
      <c r="B79" s="34" t="s">
        <v>254</v>
      </c>
      <c r="C79" s="35" t="s">
        <v>255</v>
      </c>
      <c r="D79" s="36">
        <f t="shared" si="0"/>
        <v>10.378513647301682</v>
      </c>
      <c r="E79" s="36">
        <f t="shared" si="1"/>
        <v>495.4609840049291</v>
      </c>
      <c r="F79" s="37">
        <v>25</v>
      </c>
      <c r="G79" s="37" t="s">
        <v>108</v>
      </c>
      <c r="H79" s="38" t="s">
        <v>42</v>
      </c>
      <c r="I79" s="35" t="s">
        <v>213</v>
      </c>
      <c r="J79" s="35" t="s">
        <v>47</v>
      </c>
      <c r="K79" s="40">
        <f t="shared" si="2"/>
        <v>11.875</v>
      </c>
      <c r="L79" s="40">
        <f t="shared" si="3"/>
        <v>55.520833333333336</v>
      </c>
      <c r="M79" s="41">
        <f t="shared" si="4"/>
        <v>0</v>
      </c>
      <c r="N79" s="40">
        <f t="shared" si="5"/>
        <v>10.458333333333332</v>
      </c>
      <c r="O79" s="40">
        <f t="shared" si="6"/>
        <v>51.145833333333336</v>
      </c>
      <c r="P79" s="42">
        <f t="shared" si="7"/>
        <v>0.7787452338550107</v>
      </c>
      <c r="Q79" s="42">
        <f t="shared" si="8"/>
        <v>0.8243320852571636</v>
      </c>
      <c r="R79" s="42">
        <f t="shared" si="9"/>
        <v>0.627340306969116</v>
      </c>
      <c r="S79" s="42">
        <f t="shared" si="10"/>
        <v>0.5661065387500628</v>
      </c>
      <c r="T79" s="42">
        <f t="shared" si="11"/>
        <v>0.9996943404534014</v>
      </c>
      <c r="U79" s="42">
        <f t="shared" si="12"/>
        <v>0.9969775799299434</v>
      </c>
      <c r="V79" s="42">
        <f t="shared" si="13"/>
        <v>0.07776816575183317</v>
      </c>
      <c r="W79" s="42">
        <f t="shared" si="14"/>
        <v>0.07768980059849113</v>
      </c>
      <c r="X79" s="42">
        <f t="shared" si="15"/>
        <v>0.9836390977028315</v>
      </c>
      <c r="Y79" s="43">
        <f t="shared" si="16"/>
        <v>10.378513647301682</v>
      </c>
    </row>
    <row r="80" spans="1:25" s="44" customFormat="1" ht="15">
      <c r="A80" s="33">
        <v>144.472</v>
      </c>
      <c r="B80" s="34" t="s">
        <v>256</v>
      </c>
      <c r="C80" s="35" t="s">
        <v>257</v>
      </c>
      <c r="D80" s="36">
        <f t="shared" si="0"/>
        <v>121.85879169458697</v>
      </c>
      <c r="E80" s="36">
        <f t="shared" si="1"/>
        <v>581.3745398466057</v>
      </c>
      <c r="F80" s="37">
        <v>1</v>
      </c>
      <c r="G80" s="37" t="s">
        <v>93</v>
      </c>
      <c r="H80" s="38" t="s">
        <v>42</v>
      </c>
      <c r="I80" s="39"/>
      <c r="J80" s="39" t="s">
        <v>57</v>
      </c>
      <c r="K80" s="40">
        <f t="shared" si="2"/>
        <v>17.125</v>
      </c>
      <c r="L80" s="40">
        <f t="shared" si="3"/>
        <v>48.1875</v>
      </c>
      <c r="M80" s="41">
        <f t="shared" si="4"/>
        <v>0</v>
      </c>
      <c r="N80" s="40">
        <f t="shared" si="5"/>
        <v>10.458333333333332</v>
      </c>
      <c r="O80" s="40">
        <f t="shared" si="6"/>
        <v>51.145833333333336</v>
      </c>
      <c r="P80" s="42">
        <f t="shared" si="7"/>
        <v>0.7787452338550107</v>
      </c>
      <c r="Q80" s="42">
        <f t="shared" si="8"/>
        <v>0.7453305671157857</v>
      </c>
      <c r="R80" s="42">
        <f t="shared" si="9"/>
        <v>0.627340306969116</v>
      </c>
      <c r="S80" s="42">
        <f t="shared" si="10"/>
        <v>0.6666950920194787</v>
      </c>
      <c r="T80" s="42">
        <f t="shared" si="11"/>
        <v>0.993238357741943</v>
      </c>
      <c r="U80" s="42">
        <f t="shared" si="12"/>
        <v>0.9958393094075464</v>
      </c>
      <c r="V80" s="42">
        <f t="shared" si="13"/>
        <v>0.09125326319990672</v>
      </c>
      <c r="W80" s="42">
        <f t="shared" si="14"/>
        <v>0.09112666919569203</v>
      </c>
      <c r="X80" s="42">
        <f t="shared" si="15"/>
        <v>-0.5278276001662754</v>
      </c>
      <c r="Y80" s="43">
        <f t="shared" si="16"/>
        <v>121.85879169458697</v>
      </c>
    </row>
    <row r="81" spans="1:25" s="44" customFormat="1" ht="15">
      <c r="A81" s="33">
        <v>144.475</v>
      </c>
      <c r="B81" s="34" t="s">
        <v>258</v>
      </c>
      <c r="C81" s="35" t="s">
        <v>259</v>
      </c>
      <c r="D81" s="36">
        <f t="shared" si="0"/>
        <v>171.39469689041866</v>
      </c>
      <c r="E81" s="36">
        <f t="shared" si="1"/>
        <v>1477.1726215328545</v>
      </c>
      <c r="F81" s="37"/>
      <c r="G81" s="37"/>
      <c r="H81" s="38"/>
      <c r="I81" s="39"/>
      <c r="J81" s="39" t="s">
        <v>260</v>
      </c>
      <c r="K81" s="40">
        <f t="shared" si="2"/>
        <v>12.958333333333332</v>
      </c>
      <c r="L81" s="40">
        <f t="shared" si="3"/>
        <v>37.97916666666667</v>
      </c>
      <c r="M81" s="41">
        <f t="shared" si="4"/>
        <v>0</v>
      </c>
      <c r="N81" s="40">
        <f t="shared" si="5"/>
        <v>10.458333333333332</v>
      </c>
      <c r="O81" s="40">
        <f t="shared" si="6"/>
        <v>51.145833333333336</v>
      </c>
      <c r="P81" s="42">
        <f t="shared" si="7"/>
        <v>0.7787452338550107</v>
      </c>
      <c r="Q81" s="42">
        <f t="shared" si="8"/>
        <v>0.6153749058372677</v>
      </c>
      <c r="R81" s="42">
        <f t="shared" si="9"/>
        <v>0.627340306969116</v>
      </c>
      <c r="S81" s="42">
        <f t="shared" si="10"/>
        <v>0.788234562339012</v>
      </c>
      <c r="T81" s="42">
        <f t="shared" si="11"/>
        <v>0.9990482215818578</v>
      </c>
      <c r="U81" s="42">
        <f t="shared" si="12"/>
        <v>0.9732409410971636</v>
      </c>
      <c r="V81" s="42">
        <f t="shared" si="13"/>
        <v>0.23185883244904276</v>
      </c>
      <c r="W81" s="42">
        <f t="shared" si="14"/>
        <v>0.22978701132202242</v>
      </c>
      <c r="X81" s="42">
        <f t="shared" si="15"/>
        <v>-0.9887425363104826</v>
      </c>
      <c r="Y81" s="43">
        <f t="shared" si="16"/>
        <v>171.39469689041866</v>
      </c>
    </row>
    <row r="82" spans="1:25" s="44" customFormat="1" ht="15">
      <c r="A82" s="33">
        <v>144.475</v>
      </c>
      <c r="B82" s="34" t="s">
        <v>261</v>
      </c>
      <c r="C82" s="35" t="s">
        <v>262</v>
      </c>
      <c r="D82" s="36">
        <f t="shared" si="0"/>
        <v>234.89343958857083</v>
      </c>
      <c r="E82" s="36">
        <f t="shared" si="1"/>
        <v>173.88886902568788</v>
      </c>
      <c r="F82" s="37">
        <v>15</v>
      </c>
      <c r="G82" s="46" t="s">
        <v>50</v>
      </c>
      <c r="H82" s="38" t="s">
        <v>42</v>
      </c>
      <c r="I82" s="51" t="s">
        <v>253</v>
      </c>
      <c r="J82" s="51" t="s">
        <v>47</v>
      </c>
      <c r="K82" s="40">
        <f t="shared" si="2"/>
        <v>8.458333333333332</v>
      </c>
      <c r="L82" s="40">
        <f t="shared" si="3"/>
        <v>50.22916666666667</v>
      </c>
      <c r="M82" s="41">
        <f t="shared" si="4"/>
        <v>0</v>
      </c>
      <c r="N82" s="40">
        <f t="shared" si="5"/>
        <v>10.458333333333332</v>
      </c>
      <c r="O82" s="40">
        <f t="shared" si="6"/>
        <v>51.145833333333336</v>
      </c>
      <c r="P82" s="42">
        <f t="shared" si="7"/>
        <v>0.7787452338550107</v>
      </c>
      <c r="Q82" s="42">
        <f t="shared" si="8"/>
        <v>0.7686092746710668</v>
      </c>
      <c r="R82" s="42">
        <f t="shared" si="9"/>
        <v>0.627340306969116</v>
      </c>
      <c r="S82" s="42">
        <f t="shared" si="10"/>
        <v>0.6397185184826344</v>
      </c>
      <c r="T82" s="42">
        <f t="shared" si="11"/>
        <v>0.9993908270190958</v>
      </c>
      <c r="U82" s="42">
        <f t="shared" si="12"/>
        <v>0.9996275470667069</v>
      </c>
      <c r="V82" s="42">
        <f t="shared" si="13"/>
        <v>0.027293810865749158</v>
      </c>
      <c r="W82" s="42">
        <f t="shared" si="14"/>
        <v>0.027290422228297355</v>
      </c>
      <c r="X82" s="42">
        <f t="shared" si="15"/>
        <v>-0.5750989270543675</v>
      </c>
      <c r="Y82" s="43">
        <f t="shared" si="16"/>
        <v>125.10656041142917</v>
      </c>
    </row>
    <row r="83" spans="1:25" s="44" customFormat="1" ht="15">
      <c r="A83" s="33">
        <v>144.475</v>
      </c>
      <c r="B83" s="34" t="s">
        <v>263</v>
      </c>
      <c r="C83" s="35" t="s">
        <v>264</v>
      </c>
      <c r="D83" s="36">
        <f t="shared" si="0"/>
        <v>128.1177767661518</v>
      </c>
      <c r="E83" s="36">
        <f t="shared" si="1"/>
        <v>1080.5832063521336</v>
      </c>
      <c r="F83" s="37">
        <v>5</v>
      </c>
      <c r="G83" s="37" t="s">
        <v>265</v>
      </c>
      <c r="H83" s="38" t="s">
        <v>266</v>
      </c>
      <c r="I83" s="39"/>
      <c r="J83" s="39" t="s">
        <v>47</v>
      </c>
      <c r="K83" s="40">
        <f t="shared" si="2"/>
        <v>21.208333333333336</v>
      </c>
      <c r="L83" s="40">
        <f t="shared" si="3"/>
        <v>44.60416666666667</v>
      </c>
      <c r="M83" s="41">
        <f t="shared" si="4"/>
        <v>0</v>
      </c>
      <c r="N83" s="40">
        <f t="shared" si="5"/>
        <v>10.458333333333332</v>
      </c>
      <c r="O83" s="40">
        <f t="shared" si="6"/>
        <v>51.145833333333336</v>
      </c>
      <c r="P83" s="42">
        <f t="shared" si="7"/>
        <v>0.7787452338550107</v>
      </c>
      <c r="Q83" s="42">
        <f t="shared" si="8"/>
        <v>0.7022048311337101</v>
      </c>
      <c r="R83" s="42">
        <f t="shared" si="9"/>
        <v>0.627340306969116</v>
      </c>
      <c r="S83" s="42">
        <f t="shared" si="10"/>
        <v>0.7119749820973189</v>
      </c>
      <c r="T83" s="42">
        <f t="shared" si="11"/>
        <v>0.9824503977255097</v>
      </c>
      <c r="U83" s="42">
        <f t="shared" si="12"/>
        <v>0.9856507288058431</v>
      </c>
      <c r="V83" s="42">
        <f t="shared" si="13"/>
        <v>0.1696096698088422</v>
      </c>
      <c r="W83" s="42">
        <f t="shared" si="14"/>
        <v>0.16879763269818165</v>
      </c>
      <c r="X83" s="42">
        <f t="shared" si="15"/>
        <v>-0.6172800023370911</v>
      </c>
      <c r="Y83" s="43">
        <f t="shared" si="16"/>
        <v>128.1177767661518</v>
      </c>
    </row>
    <row r="84" spans="1:25" s="44" customFormat="1" ht="15">
      <c r="A84" s="47">
        <v>144.475</v>
      </c>
      <c r="B84" s="48" t="s">
        <v>267</v>
      </c>
      <c r="C84" s="49" t="s">
        <v>268</v>
      </c>
      <c r="D84" s="36">
        <f t="shared" si="0"/>
        <v>92.20096989130178</v>
      </c>
      <c r="E84" s="36">
        <f t="shared" si="1"/>
        <v>850.5242916760704</v>
      </c>
      <c r="F84" s="50">
        <v>3</v>
      </c>
      <c r="G84" s="50" t="s">
        <v>41</v>
      </c>
      <c r="H84" s="38" t="s">
        <v>42</v>
      </c>
      <c r="I84" s="52"/>
      <c r="J84" s="52" t="s">
        <v>57</v>
      </c>
      <c r="K84" s="40">
        <f t="shared" si="2"/>
        <v>22.458333333333336</v>
      </c>
      <c r="L84" s="40">
        <f t="shared" si="3"/>
        <v>50.22916666666667</v>
      </c>
      <c r="M84" s="41">
        <f t="shared" si="4"/>
        <v>0</v>
      </c>
      <c r="N84" s="40">
        <f t="shared" si="5"/>
        <v>10.458333333333332</v>
      </c>
      <c r="O84" s="40">
        <f t="shared" si="6"/>
        <v>51.145833333333336</v>
      </c>
      <c r="P84" s="42">
        <f t="shared" si="7"/>
        <v>0.7787452338550107</v>
      </c>
      <c r="Q84" s="42">
        <f t="shared" si="8"/>
        <v>0.7686092746710668</v>
      </c>
      <c r="R84" s="42">
        <f t="shared" si="9"/>
        <v>0.627340306969116</v>
      </c>
      <c r="S84" s="42">
        <f t="shared" si="10"/>
        <v>0.6397185184826344</v>
      </c>
      <c r="T84" s="42">
        <f t="shared" si="11"/>
        <v>0.9781476007338056</v>
      </c>
      <c r="U84" s="42">
        <f t="shared" si="12"/>
        <v>0.9911021897522294</v>
      </c>
      <c r="V84" s="42">
        <f t="shared" si="13"/>
        <v>0.13349933945629736</v>
      </c>
      <c r="W84" s="42">
        <f t="shared" si="14"/>
        <v>0.13310315348757085</v>
      </c>
      <c r="X84" s="42">
        <f t="shared" si="15"/>
        <v>-0.038404724401420245</v>
      </c>
      <c r="Y84" s="43">
        <f t="shared" si="16"/>
        <v>92.20096989130178</v>
      </c>
    </row>
    <row r="85" spans="1:25" s="44" customFormat="1" ht="15">
      <c r="A85" s="33">
        <v>144.476</v>
      </c>
      <c r="B85" s="34" t="s">
        <v>269</v>
      </c>
      <c r="C85" s="35" t="s">
        <v>270</v>
      </c>
      <c r="D85" s="36">
        <f t="shared" si="0"/>
        <v>213.44026469166113</v>
      </c>
      <c r="E85" s="36">
        <f t="shared" si="1"/>
        <v>1118.6910934558725</v>
      </c>
      <c r="F85" s="37">
        <v>15</v>
      </c>
      <c r="G85" s="37" t="s">
        <v>93</v>
      </c>
      <c r="H85" s="38" t="s">
        <v>208</v>
      </c>
      <c r="I85" s="35" t="s">
        <v>271</v>
      </c>
      <c r="J85" s="35" t="s">
        <v>47</v>
      </c>
      <c r="K85" s="40">
        <f t="shared" si="2"/>
        <v>2.958333333333333</v>
      </c>
      <c r="L85" s="40">
        <f t="shared" si="3"/>
        <v>42.47916666666667</v>
      </c>
      <c r="M85" s="41">
        <f t="shared" si="4"/>
        <v>0</v>
      </c>
      <c r="N85" s="40">
        <f t="shared" si="5"/>
        <v>10.458333333333332</v>
      </c>
      <c r="O85" s="40">
        <f t="shared" si="6"/>
        <v>51.145833333333336</v>
      </c>
      <c r="P85" s="42">
        <f t="shared" si="7"/>
        <v>0.7787452338550107</v>
      </c>
      <c r="Q85" s="42">
        <f t="shared" si="8"/>
        <v>0.6753220813561162</v>
      </c>
      <c r="R85" s="42">
        <f t="shared" si="9"/>
        <v>0.627340306969116</v>
      </c>
      <c r="S85" s="42">
        <f t="shared" si="10"/>
        <v>0.7375229395977071</v>
      </c>
      <c r="T85" s="42">
        <f t="shared" si="11"/>
        <v>0.9914448613738104</v>
      </c>
      <c r="U85" s="42">
        <f t="shared" si="12"/>
        <v>0.9846234462028851</v>
      </c>
      <c r="V85" s="42">
        <f t="shared" si="13"/>
        <v>0.17559113066329815</v>
      </c>
      <c r="W85" s="42">
        <f t="shared" si="14"/>
        <v>0.17469020919202716</v>
      </c>
      <c r="X85" s="42">
        <f t="shared" si="15"/>
        <v>-0.8344608060126749</v>
      </c>
      <c r="Y85" s="43">
        <f t="shared" si="16"/>
        <v>146.55973530833887</v>
      </c>
    </row>
    <row r="86" spans="1:25" s="44" customFormat="1" ht="15">
      <c r="A86" s="33">
        <v>144.478</v>
      </c>
      <c r="B86" s="34" t="s">
        <v>272</v>
      </c>
      <c r="C86" s="35" t="s">
        <v>273</v>
      </c>
      <c r="D86" s="36">
        <f t="shared" si="0"/>
        <v>156.81998790593</v>
      </c>
      <c r="E86" s="36">
        <f t="shared" si="1"/>
        <v>733.2764055267205</v>
      </c>
      <c r="F86" s="37">
        <v>5</v>
      </c>
      <c r="G86" s="37" t="s">
        <v>93</v>
      </c>
      <c r="H86" s="38" t="s">
        <v>208</v>
      </c>
      <c r="I86" s="35" t="s">
        <v>43</v>
      </c>
      <c r="J86" s="35" t="s">
        <v>57</v>
      </c>
      <c r="K86" s="40">
        <f t="shared" si="2"/>
        <v>14.125</v>
      </c>
      <c r="L86" s="40">
        <f t="shared" si="3"/>
        <v>45.020833333333336</v>
      </c>
      <c r="M86" s="41">
        <f t="shared" si="4"/>
        <v>0</v>
      </c>
      <c r="N86" s="40">
        <f t="shared" si="5"/>
        <v>10.458333333333332</v>
      </c>
      <c r="O86" s="40">
        <f t="shared" si="6"/>
        <v>51.145833333333336</v>
      </c>
      <c r="P86" s="42">
        <f t="shared" si="7"/>
        <v>0.7787452338550107</v>
      </c>
      <c r="Q86" s="42">
        <f t="shared" si="8"/>
        <v>0.7073638457178759</v>
      </c>
      <c r="R86" s="42">
        <f t="shared" si="9"/>
        <v>0.627340306969116</v>
      </c>
      <c r="S86" s="42">
        <f t="shared" si="10"/>
        <v>0.7068496231669201</v>
      </c>
      <c r="T86" s="42">
        <f t="shared" si="11"/>
        <v>0.9979529927660075</v>
      </c>
      <c r="U86" s="42">
        <f t="shared" si="12"/>
        <v>0.993383767848522</v>
      </c>
      <c r="V86" s="42">
        <f t="shared" si="13"/>
        <v>0.11509596696385505</v>
      </c>
      <c r="W86" s="42">
        <f t="shared" si="14"/>
        <v>0.11484202094648867</v>
      </c>
      <c r="X86" s="42">
        <f t="shared" si="15"/>
        <v>-0.9192727118371153</v>
      </c>
      <c r="Y86" s="43">
        <f t="shared" si="16"/>
        <v>156.81998790593</v>
      </c>
    </row>
    <row r="87" spans="1:25" s="44" customFormat="1" ht="15">
      <c r="A87" s="33">
        <v>144.478</v>
      </c>
      <c r="B87" s="34" t="s">
        <v>274</v>
      </c>
      <c r="C87" s="35" t="s">
        <v>275</v>
      </c>
      <c r="D87" s="36">
        <f t="shared" si="0"/>
        <v>347.0219684155317</v>
      </c>
      <c r="E87" s="36">
        <f t="shared" si="1"/>
        <v>788.3286819105474</v>
      </c>
      <c r="F87" s="37">
        <v>120</v>
      </c>
      <c r="G87" s="37" t="s">
        <v>73</v>
      </c>
      <c r="H87" s="38" t="s">
        <v>276</v>
      </c>
      <c r="I87" s="35" t="s">
        <v>43</v>
      </c>
      <c r="J87" s="35" t="s">
        <v>183</v>
      </c>
      <c r="K87" s="40">
        <f t="shared" si="2"/>
        <v>7.458333333333333</v>
      </c>
      <c r="L87" s="40">
        <f t="shared" si="3"/>
        <v>58.020833333333336</v>
      </c>
      <c r="M87" s="41">
        <f t="shared" si="4"/>
        <v>0</v>
      </c>
      <c r="N87" s="40">
        <f t="shared" si="5"/>
        <v>10.458333333333332</v>
      </c>
      <c r="O87" s="40">
        <f t="shared" si="6"/>
        <v>51.145833333333336</v>
      </c>
      <c r="P87" s="42">
        <f t="shared" si="7"/>
        <v>0.7787452338550107</v>
      </c>
      <c r="Q87" s="42">
        <f t="shared" si="8"/>
        <v>0.8482407241728223</v>
      </c>
      <c r="R87" s="42">
        <f t="shared" si="9"/>
        <v>0.627340306969116</v>
      </c>
      <c r="S87" s="42">
        <f t="shared" si="10"/>
        <v>0.5296108702196037</v>
      </c>
      <c r="T87" s="42">
        <f t="shared" si="11"/>
        <v>0.9986295347545738</v>
      </c>
      <c r="U87" s="42">
        <f t="shared" si="12"/>
        <v>0.9923543350761288</v>
      </c>
      <c r="V87" s="42">
        <f t="shared" si="13"/>
        <v>0.1237370400110732</v>
      </c>
      <c r="W87" s="42">
        <f t="shared" si="14"/>
        <v>0.12342152833122058</v>
      </c>
      <c r="X87" s="42">
        <f t="shared" si="15"/>
        <v>0.9744562441604281</v>
      </c>
      <c r="Y87" s="43">
        <f t="shared" si="16"/>
        <v>12.978031584468301</v>
      </c>
    </row>
    <row r="88" spans="1:25" s="44" customFormat="1" ht="15">
      <c r="A88" s="33">
        <v>144.479</v>
      </c>
      <c r="B88" s="34" t="s">
        <v>277</v>
      </c>
      <c r="C88" s="35" t="s">
        <v>278</v>
      </c>
      <c r="D88" s="36">
        <f t="shared" si="0"/>
        <v>130.42872060994745</v>
      </c>
      <c r="E88" s="36">
        <f t="shared" si="1"/>
        <v>547.5243685757255</v>
      </c>
      <c r="F88" s="37">
        <v>5</v>
      </c>
      <c r="G88" s="37" t="s">
        <v>279</v>
      </c>
      <c r="H88" s="38" t="s">
        <v>74</v>
      </c>
      <c r="I88" s="39"/>
      <c r="J88" s="39" t="s">
        <v>47</v>
      </c>
      <c r="K88" s="40">
        <f t="shared" si="2"/>
        <v>16.041666666666668</v>
      </c>
      <c r="L88" s="40">
        <f t="shared" si="3"/>
        <v>47.8125</v>
      </c>
      <c r="M88" s="41">
        <f t="shared" si="4"/>
        <v>0</v>
      </c>
      <c r="N88" s="40">
        <f t="shared" si="5"/>
        <v>10.458333333333332</v>
      </c>
      <c r="O88" s="40">
        <f t="shared" si="6"/>
        <v>51.145833333333336</v>
      </c>
      <c r="P88" s="42">
        <f t="shared" si="7"/>
        <v>0.7787452338550107</v>
      </c>
      <c r="Q88" s="42">
        <f t="shared" si="8"/>
        <v>0.7409511253549591</v>
      </c>
      <c r="R88" s="42">
        <f t="shared" si="9"/>
        <v>0.627340306969116</v>
      </c>
      <c r="S88" s="42">
        <f t="shared" si="10"/>
        <v>0.6715589548470183</v>
      </c>
      <c r="T88" s="42">
        <f t="shared" si="11"/>
        <v>0.9952557435902826</v>
      </c>
      <c r="U88" s="42">
        <f t="shared" si="12"/>
        <v>0.9963094220186974</v>
      </c>
      <c r="V88" s="42">
        <f t="shared" si="13"/>
        <v>0.08594009866201938</v>
      </c>
      <c r="W88" s="42">
        <f t="shared" si="14"/>
        <v>0.08583434974862371</v>
      </c>
      <c r="X88" s="42">
        <f t="shared" si="15"/>
        <v>-0.6485015553236765</v>
      </c>
      <c r="Y88" s="43">
        <f t="shared" si="16"/>
        <v>130.42872060994745</v>
      </c>
    </row>
    <row r="89" spans="1:25" s="44" customFormat="1" ht="15">
      <c r="A89" s="33">
        <v>144.48</v>
      </c>
      <c r="B89" s="34" t="s">
        <v>280</v>
      </c>
      <c r="C89" s="35" t="s">
        <v>281</v>
      </c>
      <c r="D89" s="36">
        <f t="shared" si="0"/>
        <v>358.11031181262007</v>
      </c>
      <c r="E89" s="36">
        <f t="shared" si="1"/>
        <v>871.6021827020028</v>
      </c>
      <c r="F89" s="37">
        <v>100</v>
      </c>
      <c r="G89" s="37" t="s">
        <v>225</v>
      </c>
      <c r="H89" s="38" t="s">
        <v>282</v>
      </c>
      <c r="I89" s="35" t="s">
        <v>43</v>
      </c>
      <c r="J89" s="35" t="s">
        <v>47</v>
      </c>
      <c r="K89" s="40">
        <f t="shared" si="2"/>
        <v>9.958333333333332</v>
      </c>
      <c r="L89" s="40">
        <f t="shared" si="3"/>
        <v>58.97916666666667</v>
      </c>
      <c r="M89" s="41">
        <f t="shared" si="4"/>
        <v>0</v>
      </c>
      <c r="N89" s="40">
        <f t="shared" si="5"/>
        <v>10.458333333333332</v>
      </c>
      <c r="O89" s="40">
        <f t="shared" si="6"/>
        <v>51.145833333333336</v>
      </c>
      <c r="P89" s="42">
        <f t="shared" si="7"/>
        <v>0.7787452338550107</v>
      </c>
      <c r="Q89" s="42">
        <f t="shared" si="8"/>
        <v>0.8569799709134007</v>
      </c>
      <c r="R89" s="42">
        <f t="shared" si="9"/>
        <v>0.627340306969116</v>
      </c>
      <c r="S89" s="42">
        <f t="shared" si="10"/>
        <v>0.5153497156817561</v>
      </c>
      <c r="T89" s="42">
        <f t="shared" si="11"/>
        <v>0.9999619230641713</v>
      </c>
      <c r="U89" s="42">
        <f t="shared" si="12"/>
        <v>0.9906564064302741</v>
      </c>
      <c r="V89" s="42">
        <f t="shared" si="13"/>
        <v>0.13680775116967553</v>
      </c>
      <c r="W89" s="42">
        <f t="shared" si="14"/>
        <v>0.13638139315410885</v>
      </c>
      <c r="X89" s="42">
        <f t="shared" si="15"/>
        <v>0.9994561668610654</v>
      </c>
      <c r="Y89" s="43">
        <f t="shared" si="16"/>
        <v>1.8896881873799283</v>
      </c>
    </row>
    <row r="90" spans="1:25" s="44" customFormat="1" ht="15">
      <c r="A90" s="33">
        <v>144.48</v>
      </c>
      <c r="B90" s="34" t="s">
        <v>283</v>
      </c>
      <c r="C90" s="35" t="s">
        <v>284</v>
      </c>
      <c r="D90" s="36">
        <f t="shared" si="0"/>
        <v>96.16023964097062</v>
      </c>
      <c r="E90" s="36">
        <f t="shared" si="1"/>
        <v>359.9070754153796</v>
      </c>
      <c r="F90" s="37"/>
      <c r="G90" s="37" t="s">
        <v>93</v>
      </c>
      <c r="H90" s="38" t="s">
        <v>103</v>
      </c>
      <c r="I90" s="39"/>
      <c r="J90" s="39" t="s">
        <v>47</v>
      </c>
      <c r="K90" s="40">
        <f t="shared" si="2"/>
        <v>15.541666666666666</v>
      </c>
      <c r="L90" s="40">
        <f t="shared" si="3"/>
        <v>50.6875</v>
      </c>
      <c r="M90" s="41">
        <f t="shared" si="4"/>
        <v>0</v>
      </c>
      <c r="N90" s="40">
        <f t="shared" si="5"/>
        <v>10.458333333333332</v>
      </c>
      <c r="O90" s="40">
        <f t="shared" si="6"/>
        <v>51.145833333333336</v>
      </c>
      <c r="P90" s="42">
        <f t="shared" si="7"/>
        <v>0.7787452338550107</v>
      </c>
      <c r="Q90" s="42">
        <f t="shared" si="8"/>
        <v>0.7737020090409893</v>
      </c>
      <c r="R90" s="42">
        <f t="shared" si="9"/>
        <v>0.627340306969116</v>
      </c>
      <c r="S90" s="42">
        <f t="shared" si="10"/>
        <v>0.6335496832971642</v>
      </c>
      <c r="T90" s="42">
        <f t="shared" si="11"/>
        <v>0.9960668815727008</v>
      </c>
      <c r="U90" s="42">
        <f t="shared" si="12"/>
        <v>0.9984047819182058</v>
      </c>
      <c r="V90" s="42">
        <f t="shared" si="13"/>
        <v>0.056491457450224394</v>
      </c>
      <c r="W90" s="42">
        <f t="shared" si="14"/>
        <v>0.05646141552299146</v>
      </c>
      <c r="X90" s="42">
        <f t="shared" si="15"/>
        <v>-0.10730943951391417</v>
      </c>
      <c r="Y90" s="43">
        <f t="shared" si="16"/>
        <v>96.16023964097062</v>
      </c>
    </row>
    <row r="91" spans="1:25" s="44" customFormat="1" ht="15">
      <c r="A91" s="33">
        <v>144.481</v>
      </c>
      <c r="B91" s="34" t="s">
        <v>285</v>
      </c>
      <c r="C91" s="35" t="s">
        <v>286</v>
      </c>
      <c r="D91" s="36">
        <f t="shared" si="0"/>
        <v>158.83998459585905</v>
      </c>
      <c r="E91" s="36">
        <f t="shared" si="1"/>
        <v>1376.3451472656911</v>
      </c>
      <c r="F91" s="37"/>
      <c r="G91" s="37"/>
      <c r="H91" s="38"/>
      <c r="I91" s="39"/>
      <c r="J91" s="39" t="s">
        <v>57</v>
      </c>
      <c r="K91" s="40">
        <f t="shared" si="2"/>
        <v>16.208333333333336</v>
      </c>
      <c r="L91" s="40">
        <f t="shared" si="3"/>
        <v>39.4375</v>
      </c>
      <c r="M91" s="41">
        <f t="shared" si="4"/>
        <v>0</v>
      </c>
      <c r="N91" s="40">
        <f t="shared" si="5"/>
        <v>10.458333333333332</v>
      </c>
      <c r="O91" s="40">
        <f t="shared" si="6"/>
        <v>51.145833333333336</v>
      </c>
      <c r="P91" s="42">
        <f t="shared" si="7"/>
        <v>0.7787452338550107</v>
      </c>
      <c r="Q91" s="42">
        <f t="shared" si="8"/>
        <v>0.6352361301581495</v>
      </c>
      <c r="R91" s="42">
        <f t="shared" si="9"/>
        <v>0.627340306969116</v>
      </c>
      <c r="S91" s="42">
        <f t="shared" si="10"/>
        <v>0.772317977870319</v>
      </c>
      <c r="T91" s="42">
        <f t="shared" si="11"/>
        <v>0.9949685182509117</v>
      </c>
      <c r="U91" s="42">
        <f t="shared" si="12"/>
        <v>0.9767555219589827</v>
      </c>
      <c r="V91" s="42">
        <f t="shared" si="13"/>
        <v>0.2160328280121945</v>
      </c>
      <c r="W91" s="42">
        <f t="shared" si="14"/>
        <v>0.21435636291613827</v>
      </c>
      <c r="X91" s="42">
        <f t="shared" si="15"/>
        <v>-0.9325759385206583</v>
      </c>
      <c r="Y91" s="43">
        <f t="shared" si="16"/>
        <v>158.83998459585905</v>
      </c>
    </row>
    <row r="92" spans="1:25" s="44" customFormat="1" ht="15">
      <c r="A92" s="33">
        <v>144.481</v>
      </c>
      <c r="B92" s="34" t="s">
        <v>287</v>
      </c>
      <c r="C92" s="35" t="s">
        <v>288</v>
      </c>
      <c r="D92" s="36">
        <f t="shared" si="0"/>
        <v>68.91785088861987</v>
      </c>
      <c r="E92" s="36">
        <f t="shared" si="1"/>
        <v>465.17120675090734</v>
      </c>
      <c r="F92" s="37">
        <v>6</v>
      </c>
      <c r="G92" s="37" t="s">
        <v>289</v>
      </c>
      <c r="H92" s="38" t="s">
        <v>42</v>
      </c>
      <c r="I92" s="39"/>
      <c r="J92" s="39" t="s">
        <v>47</v>
      </c>
      <c r="K92" s="40">
        <f t="shared" si="2"/>
        <v>16.875</v>
      </c>
      <c r="L92" s="40">
        <f t="shared" si="3"/>
        <v>52.47916666666667</v>
      </c>
      <c r="M92" s="41">
        <f t="shared" si="4"/>
        <v>0</v>
      </c>
      <c r="N92" s="40">
        <f t="shared" si="5"/>
        <v>10.458333333333332</v>
      </c>
      <c r="O92" s="40">
        <f t="shared" si="6"/>
        <v>51.145833333333336</v>
      </c>
      <c r="P92" s="42">
        <f t="shared" si="7"/>
        <v>0.7787452338550107</v>
      </c>
      <c r="Q92" s="42">
        <f t="shared" si="8"/>
        <v>0.7931319359485438</v>
      </c>
      <c r="R92" s="42">
        <f t="shared" si="9"/>
        <v>0.627340306969116</v>
      </c>
      <c r="S92" s="42">
        <f t="shared" si="10"/>
        <v>0.6090498601744484</v>
      </c>
      <c r="T92" s="42">
        <f t="shared" si="11"/>
        <v>0.9937354521187344</v>
      </c>
      <c r="U92" s="42">
        <f t="shared" si="12"/>
        <v>0.9973356731637759</v>
      </c>
      <c r="V92" s="42">
        <f t="shared" si="13"/>
        <v>0.07301384504016753</v>
      </c>
      <c r="W92" s="42">
        <f t="shared" si="14"/>
        <v>0.0729489892661848</v>
      </c>
      <c r="X92" s="42">
        <f t="shared" si="15"/>
        <v>0.3597061226527676</v>
      </c>
      <c r="Y92" s="43">
        <f t="shared" si="16"/>
        <v>68.91785088861987</v>
      </c>
    </row>
    <row r="93" spans="1:25" s="44" customFormat="1" ht="15">
      <c r="A93" s="33">
        <v>144.481</v>
      </c>
      <c r="B93" s="34" t="s">
        <v>290</v>
      </c>
      <c r="C93" s="35" t="s">
        <v>291</v>
      </c>
      <c r="D93" s="36">
        <f t="shared" si="0"/>
        <v>116.47219576652336</v>
      </c>
      <c r="E93" s="36">
        <f t="shared" si="1"/>
        <v>916.5369101046822</v>
      </c>
      <c r="F93" s="38"/>
      <c r="G93" s="38"/>
      <c r="H93" s="38"/>
      <c r="I93" s="35" t="s">
        <v>43</v>
      </c>
      <c r="J93" s="35" t="s">
        <v>114</v>
      </c>
      <c r="K93" s="40">
        <f t="shared" si="2"/>
        <v>21.291666666666668</v>
      </c>
      <c r="L93" s="40">
        <f t="shared" si="3"/>
        <v>46.9375</v>
      </c>
      <c r="M93" s="41">
        <f t="shared" si="4"/>
        <v>0</v>
      </c>
      <c r="N93" s="40">
        <f t="shared" si="5"/>
        <v>10.458333333333332</v>
      </c>
      <c r="O93" s="40">
        <f t="shared" si="6"/>
        <v>51.145833333333336</v>
      </c>
      <c r="P93" s="42">
        <f t="shared" si="7"/>
        <v>0.7787452338550107</v>
      </c>
      <c r="Q93" s="42">
        <f t="shared" si="8"/>
        <v>0.7306093218387851</v>
      </c>
      <c r="R93" s="42">
        <f t="shared" si="9"/>
        <v>0.627340306969116</v>
      </c>
      <c r="S93" s="42">
        <f t="shared" si="10"/>
        <v>0.6827957372759956</v>
      </c>
      <c r="T93" s="42">
        <f t="shared" si="11"/>
        <v>0.9821780704706307</v>
      </c>
      <c r="U93" s="42">
        <f t="shared" si="12"/>
        <v>0.989669875085287</v>
      </c>
      <c r="V93" s="42">
        <f t="shared" si="13"/>
        <v>0.14386076127839934</v>
      </c>
      <c r="W93" s="42">
        <f t="shared" si="14"/>
        <v>0.14336505274533387</v>
      </c>
      <c r="X93" s="42">
        <f t="shared" si="15"/>
        <v>-0.44576347094045254</v>
      </c>
      <c r="Y93" s="43">
        <f t="shared" si="16"/>
        <v>116.47219576652336</v>
      </c>
    </row>
    <row r="94" spans="1:25" s="44" customFormat="1" ht="15">
      <c r="A94" s="33">
        <v>144.482</v>
      </c>
      <c r="B94" s="34" t="s">
        <v>292</v>
      </c>
      <c r="C94" s="35" t="s">
        <v>293</v>
      </c>
      <c r="D94" s="36">
        <f t="shared" si="0"/>
        <v>297.9208829426588</v>
      </c>
      <c r="E94" s="36">
        <f t="shared" si="1"/>
        <v>1191.2027405761205</v>
      </c>
      <c r="F94" s="37">
        <v>25</v>
      </c>
      <c r="G94" s="37" t="s">
        <v>294</v>
      </c>
      <c r="H94" s="38" t="s">
        <v>295</v>
      </c>
      <c r="I94" s="35" t="s">
        <v>56</v>
      </c>
      <c r="J94" s="35" t="s">
        <v>47</v>
      </c>
      <c r="K94" s="40">
        <f t="shared" si="2"/>
        <v>-6.208333333333333</v>
      </c>
      <c r="L94" s="40">
        <f t="shared" si="3"/>
        <v>55.0625</v>
      </c>
      <c r="M94" s="41">
        <f t="shared" si="4"/>
        <v>0</v>
      </c>
      <c r="N94" s="40">
        <f t="shared" si="5"/>
        <v>10.458333333333332</v>
      </c>
      <c r="O94" s="40">
        <f t="shared" si="6"/>
        <v>51.145833333333336</v>
      </c>
      <c r="P94" s="42">
        <f t="shared" si="7"/>
        <v>0.7787452338550107</v>
      </c>
      <c r="Q94" s="42">
        <f t="shared" si="8"/>
        <v>0.8197772316385034</v>
      </c>
      <c r="R94" s="42">
        <f t="shared" si="9"/>
        <v>0.627340306969116</v>
      </c>
      <c r="S94" s="42">
        <f t="shared" si="10"/>
        <v>0.5726825390101496</v>
      </c>
      <c r="T94" s="42">
        <f t="shared" si="11"/>
        <v>0.9579895123154889</v>
      </c>
      <c r="U94" s="42">
        <f t="shared" si="12"/>
        <v>0.9825714766301721</v>
      </c>
      <c r="V94" s="42">
        <f t="shared" si="13"/>
        <v>0.186972648026389</v>
      </c>
      <c r="W94" s="42">
        <f t="shared" si="14"/>
        <v>0.18588516162621266</v>
      </c>
      <c r="X94" s="42">
        <f t="shared" si="15"/>
        <v>0.46825189462914935</v>
      </c>
      <c r="Y94" s="43">
        <f t="shared" si="16"/>
        <v>62.07911705734118</v>
      </c>
    </row>
    <row r="95" spans="1:25" s="44" customFormat="1" ht="15">
      <c r="A95" s="47">
        <v>144.485</v>
      </c>
      <c r="B95" s="48" t="s">
        <v>296</v>
      </c>
      <c r="C95" s="49" t="s">
        <v>297</v>
      </c>
      <c r="D95" s="36">
        <f t="shared" si="0"/>
        <v>231.77664787651864</v>
      </c>
      <c r="E95" s="36">
        <f t="shared" si="1"/>
        <v>3360.9135479526517</v>
      </c>
      <c r="F95" s="50"/>
      <c r="G95" s="50"/>
      <c r="H95" s="38"/>
      <c r="I95" s="49" t="s">
        <v>43</v>
      </c>
      <c r="J95" s="49" t="s">
        <v>47</v>
      </c>
      <c r="K95" s="40">
        <f t="shared" si="2"/>
        <v>-16.291666666666664</v>
      </c>
      <c r="L95" s="40">
        <f t="shared" si="3"/>
        <v>28.520833333333332</v>
      </c>
      <c r="M95" s="41">
        <f t="shared" si="4"/>
        <v>0</v>
      </c>
      <c r="N95" s="40">
        <f t="shared" si="5"/>
        <v>10.458333333333332</v>
      </c>
      <c r="O95" s="40">
        <f t="shared" si="6"/>
        <v>51.145833333333336</v>
      </c>
      <c r="P95" s="42">
        <f t="shared" si="7"/>
        <v>0.7787452338550107</v>
      </c>
      <c r="Q95" s="42">
        <f t="shared" si="8"/>
        <v>0.4774782756289685</v>
      </c>
      <c r="R95" s="42">
        <f t="shared" si="9"/>
        <v>0.627340306969116</v>
      </c>
      <c r="S95" s="42">
        <f t="shared" si="10"/>
        <v>0.8786435547492435</v>
      </c>
      <c r="T95" s="42">
        <f t="shared" si="11"/>
        <v>0.892978943411137</v>
      </c>
      <c r="U95" s="42">
        <f t="shared" si="12"/>
        <v>0.864051530840314</v>
      </c>
      <c r="V95" s="42">
        <f t="shared" si="13"/>
        <v>0.5275331263463587</v>
      </c>
      <c r="W95" s="42">
        <f t="shared" si="14"/>
        <v>0.5034033691310675</v>
      </c>
      <c r="X95" s="42">
        <f t="shared" si="15"/>
        <v>-0.6187286368126143</v>
      </c>
      <c r="Y95" s="43">
        <f t="shared" si="16"/>
        <v>128.22335212348136</v>
      </c>
    </row>
    <row r="96" spans="1:25" s="44" customFormat="1" ht="15">
      <c r="A96" s="33">
        <v>144.485</v>
      </c>
      <c r="B96" s="34" t="s">
        <v>298</v>
      </c>
      <c r="C96" s="35" t="s">
        <v>299</v>
      </c>
      <c r="D96" s="36">
        <f t="shared" si="0"/>
        <v>187.59643967630345</v>
      </c>
      <c r="E96" s="36">
        <f t="shared" si="1"/>
        <v>1050.165650145522</v>
      </c>
      <c r="F96" s="37">
        <v>10</v>
      </c>
      <c r="G96" s="37" t="s">
        <v>108</v>
      </c>
      <c r="H96" s="38" t="s">
        <v>42</v>
      </c>
      <c r="I96" s="35" t="s">
        <v>43</v>
      </c>
      <c r="J96" s="35" t="s">
        <v>193</v>
      </c>
      <c r="K96" s="40">
        <f t="shared" si="2"/>
        <v>8.791666666666666</v>
      </c>
      <c r="L96" s="40">
        <f t="shared" si="3"/>
        <v>41.770833333333336</v>
      </c>
      <c r="M96" s="41">
        <f t="shared" si="4"/>
        <v>0</v>
      </c>
      <c r="N96" s="40">
        <f t="shared" si="5"/>
        <v>10.458333333333332</v>
      </c>
      <c r="O96" s="40">
        <f t="shared" si="6"/>
        <v>51.145833333333336</v>
      </c>
      <c r="P96" s="42">
        <f t="shared" si="7"/>
        <v>0.7787452338550107</v>
      </c>
      <c r="Q96" s="42">
        <f t="shared" si="8"/>
        <v>0.6661528960926852</v>
      </c>
      <c r="R96" s="42">
        <f t="shared" si="9"/>
        <v>0.627340306969116</v>
      </c>
      <c r="S96" s="42">
        <f t="shared" si="10"/>
        <v>0.7458152043417512</v>
      </c>
      <c r="T96" s="42">
        <f t="shared" si="11"/>
        <v>0.9995769500822006</v>
      </c>
      <c r="U96" s="42">
        <f t="shared" si="12"/>
        <v>0.9864453955150461</v>
      </c>
      <c r="V96" s="42">
        <f t="shared" si="13"/>
        <v>0.16483529275553632</v>
      </c>
      <c r="W96" s="42">
        <f t="shared" si="14"/>
        <v>0.16408985851406033</v>
      </c>
      <c r="X96" s="42">
        <f t="shared" si="15"/>
        <v>-0.991223756666739</v>
      </c>
      <c r="Y96" s="43">
        <f t="shared" si="16"/>
        <v>172.40356032369655</v>
      </c>
    </row>
    <row r="97" spans="1:25" s="44" customFormat="1" ht="15">
      <c r="A97" s="33">
        <v>144.486</v>
      </c>
      <c r="B97" s="34" t="s">
        <v>300</v>
      </c>
      <c r="C97" s="35" t="s">
        <v>301</v>
      </c>
      <c r="D97" s="36">
        <f t="shared" si="0"/>
        <v>342.9816009831071</v>
      </c>
      <c r="E97" s="36">
        <f t="shared" si="1"/>
        <v>369.5425363384053</v>
      </c>
      <c r="F97" s="37"/>
      <c r="G97" s="37"/>
      <c r="H97" s="38"/>
      <c r="I97" s="35" t="s">
        <v>43</v>
      </c>
      <c r="J97" s="35" t="s">
        <v>47</v>
      </c>
      <c r="K97" s="40">
        <f t="shared" si="2"/>
        <v>8.791666666666666</v>
      </c>
      <c r="L97" s="40">
        <f t="shared" si="3"/>
        <v>54.3125</v>
      </c>
      <c r="M97" s="41">
        <f t="shared" si="4"/>
        <v>0</v>
      </c>
      <c r="N97" s="40">
        <f t="shared" si="5"/>
        <v>10.458333333333332</v>
      </c>
      <c r="O97" s="40">
        <f t="shared" si="6"/>
        <v>51.145833333333336</v>
      </c>
      <c r="P97" s="42">
        <f t="shared" si="7"/>
        <v>0.7787452338550107</v>
      </c>
      <c r="Q97" s="42">
        <f t="shared" si="8"/>
        <v>0.8122108165078815</v>
      </c>
      <c r="R97" s="42">
        <f t="shared" si="9"/>
        <v>0.627340306969116</v>
      </c>
      <c r="S97" s="42">
        <f t="shared" si="10"/>
        <v>0.5833640283284532</v>
      </c>
      <c r="T97" s="42">
        <f t="shared" si="11"/>
        <v>0.9995769500822006</v>
      </c>
      <c r="U97" s="42">
        <f t="shared" si="12"/>
        <v>0.9983182482128853</v>
      </c>
      <c r="V97" s="42">
        <f t="shared" si="13"/>
        <v>0.05800385125386801</v>
      </c>
      <c r="W97" s="42">
        <f t="shared" si="14"/>
        <v>0.05797133157997984</v>
      </c>
      <c r="X97" s="42">
        <f t="shared" si="15"/>
        <v>0.95621081925458</v>
      </c>
      <c r="Y97" s="43">
        <f t="shared" si="16"/>
        <v>17.01839901689288</v>
      </c>
    </row>
    <row r="98" spans="1:25" s="44" customFormat="1" ht="15">
      <c r="A98" s="33">
        <v>144.487</v>
      </c>
      <c r="B98" s="34" t="s">
        <v>302</v>
      </c>
      <c r="C98" s="35" t="s">
        <v>303</v>
      </c>
      <c r="D98" s="36">
        <f t="shared" si="0"/>
        <v>54.04167848841331</v>
      </c>
      <c r="E98" s="36">
        <f t="shared" si="1"/>
        <v>659.3641635403045</v>
      </c>
      <c r="F98" s="37">
        <v>7</v>
      </c>
      <c r="G98" s="37" t="s">
        <v>73</v>
      </c>
      <c r="H98" s="38" t="s">
        <v>304</v>
      </c>
      <c r="I98" s="39"/>
      <c r="J98" s="39" t="s">
        <v>134</v>
      </c>
      <c r="K98" s="40">
        <f t="shared" si="2"/>
        <v>18.708333333333336</v>
      </c>
      <c r="L98" s="40">
        <f t="shared" si="3"/>
        <v>54.35416666666667</v>
      </c>
      <c r="M98" s="41">
        <f t="shared" si="4"/>
        <v>0</v>
      </c>
      <c r="N98" s="40">
        <f t="shared" si="5"/>
        <v>10.458333333333332</v>
      </c>
      <c r="O98" s="40">
        <f t="shared" si="6"/>
        <v>51.145833333333336</v>
      </c>
      <c r="P98" s="42">
        <f t="shared" si="7"/>
        <v>0.7787452338550107</v>
      </c>
      <c r="Q98" s="42">
        <f t="shared" si="8"/>
        <v>0.8126348359947815</v>
      </c>
      <c r="R98" s="42">
        <f t="shared" si="9"/>
        <v>0.627340306969116</v>
      </c>
      <c r="S98" s="42">
        <f t="shared" si="10"/>
        <v>0.5827732177508972</v>
      </c>
      <c r="T98" s="42">
        <f t="shared" si="11"/>
        <v>0.9896513868196702</v>
      </c>
      <c r="U98" s="42">
        <f t="shared" si="12"/>
        <v>0.9946492114415688</v>
      </c>
      <c r="V98" s="42">
        <f t="shared" si="13"/>
        <v>0.10349461050703149</v>
      </c>
      <c r="W98" s="42">
        <f t="shared" si="14"/>
        <v>0.10330995198268815</v>
      </c>
      <c r="X98" s="42">
        <f t="shared" si="15"/>
        <v>0.5871965961472815</v>
      </c>
      <c r="Y98" s="43">
        <f t="shared" si="16"/>
        <v>54.04167848841331</v>
      </c>
    </row>
    <row r="99" spans="1:25" s="44" customFormat="1" ht="15">
      <c r="A99" s="33">
        <v>144.488</v>
      </c>
      <c r="B99" s="34" t="s">
        <v>305</v>
      </c>
      <c r="C99" s="35" t="s">
        <v>306</v>
      </c>
      <c r="D99" s="36">
        <f t="shared" si="0"/>
        <v>147.2551614962073</v>
      </c>
      <c r="E99" s="36">
        <f t="shared" si="1"/>
        <v>653.7350046455534</v>
      </c>
      <c r="F99" s="38" t="s">
        <v>207</v>
      </c>
      <c r="G99" s="38" t="s">
        <v>93</v>
      </c>
      <c r="H99" s="38" t="s">
        <v>42</v>
      </c>
      <c r="I99" s="39"/>
      <c r="J99" s="39" t="s">
        <v>47</v>
      </c>
      <c r="K99" s="40">
        <f t="shared" si="2"/>
        <v>15.041666666666666</v>
      </c>
      <c r="L99" s="40">
        <f t="shared" si="3"/>
        <v>46.10416666666667</v>
      </c>
      <c r="M99" s="41">
        <f t="shared" si="4"/>
        <v>0</v>
      </c>
      <c r="N99" s="40">
        <f t="shared" si="5"/>
        <v>10.458333333333332</v>
      </c>
      <c r="O99" s="40">
        <f t="shared" si="6"/>
        <v>51.145833333333336</v>
      </c>
      <c r="P99" s="42">
        <f t="shared" si="7"/>
        <v>0.7787452338550107</v>
      </c>
      <c r="Q99" s="42">
        <f t="shared" si="8"/>
        <v>0.720601535378898</v>
      </c>
      <c r="R99" s="42">
        <f t="shared" si="9"/>
        <v>0.627340306969116</v>
      </c>
      <c r="S99" s="42">
        <f t="shared" si="10"/>
        <v>0.6933494264868002</v>
      </c>
      <c r="T99" s="42">
        <f t="shared" si="11"/>
        <v>0.9968021652056576</v>
      </c>
      <c r="U99" s="42">
        <f t="shared" si="12"/>
        <v>0.9947401036903875</v>
      </c>
      <c r="V99" s="42">
        <f t="shared" si="13"/>
        <v>0.10261105079980434</v>
      </c>
      <c r="W99" s="42">
        <f t="shared" si="14"/>
        <v>0.10243107980509242</v>
      </c>
      <c r="X99" s="42">
        <f t="shared" si="15"/>
        <v>-0.8410877432927268</v>
      </c>
      <c r="Y99" s="43">
        <f t="shared" si="16"/>
        <v>147.2551614962073</v>
      </c>
    </row>
    <row r="100" spans="1:25" s="44" customFormat="1" ht="15">
      <c r="A100" s="33">
        <v>144.49</v>
      </c>
      <c r="B100" s="34" t="s">
        <v>307</v>
      </c>
      <c r="C100" s="35" t="s">
        <v>308</v>
      </c>
      <c r="D100" s="36">
        <f t="shared" si="0"/>
        <v>165.62447127210513</v>
      </c>
      <c r="E100" s="36">
        <f t="shared" si="1"/>
        <v>1127.2986477358763</v>
      </c>
      <c r="F100" s="38"/>
      <c r="G100" s="38"/>
      <c r="H100" s="38"/>
      <c r="I100" s="39"/>
      <c r="J100" s="39" t="s">
        <v>155</v>
      </c>
      <c r="K100" s="40">
        <f t="shared" si="2"/>
        <v>13.791666666666666</v>
      </c>
      <c r="L100" s="40">
        <f t="shared" si="3"/>
        <v>41.270833333333336</v>
      </c>
      <c r="M100" s="41">
        <f t="shared" si="4"/>
        <v>0</v>
      </c>
      <c r="N100" s="40">
        <f t="shared" si="5"/>
        <v>10.458333333333332</v>
      </c>
      <c r="O100" s="40">
        <f t="shared" si="6"/>
        <v>51.145833333333336</v>
      </c>
      <c r="P100" s="42">
        <f t="shared" si="7"/>
        <v>0.7787452338550107</v>
      </c>
      <c r="Q100" s="42">
        <f t="shared" si="8"/>
        <v>0.6596191481756933</v>
      </c>
      <c r="R100" s="42">
        <f t="shared" si="9"/>
        <v>0.627340306969116</v>
      </c>
      <c r="S100" s="42">
        <f t="shared" si="10"/>
        <v>0.7516000128791729</v>
      </c>
      <c r="T100" s="42">
        <f t="shared" si="11"/>
        <v>0.9983081582712682</v>
      </c>
      <c r="U100" s="42">
        <f t="shared" si="12"/>
        <v>0.9843865320263662</v>
      </c>
      <c r="V100" s="42">
        <f t="shared" si="13"/>
        <v>0.1769421829753383</v>
      </c>
      <c r="W100" s="42">
        <f t="shared" si="14"/>
        <v>0.17602032713611226</v>
      </c>
      <c r="X100" s="42">
        <f t="shared" si="15"/>
        <v>-0.9686892892946835</v>
      </c>
      <c r="Y100" s="43">
        <f t="shared" si="16"/>
        <v>165.62447127210513</v>
      </c>
    </row>
    <row r="101" spans="1:25" s="44" customFormat="1" ht="15">
      <c r="A101" s="33">
        <v>144.492</v>
      </c>
      <c r="B101" s="34" t="s">
        <v>309</v>
      </c>
      <c r="C101" s="35" t="s">
        <v>310</v>
      </c>
      <c r="D101" s="36">
        <f t="shared" si="0"/>
        <v>213.712791032286</v>
      </c>
      <c r="E101" s="36">
        <f t="shared" si="1"/>
        <v>750.9476904356895</v>
      </c>
      <c r="F101" s="38" t="s">
        <v>186</v>
      </c>
      <c r="G101" s="38" t="s">
        <v>108</v>
      </c>
      <c r="H101" s="38" t="s">
        <v>42</v>
      </c>
      <c r="I101" s="39" t="s">
        <v>311</v>
      </c>
      <c r="J101" s="39" t="s">
        <v>47</v>
      </c>
      <c r="K101" s="40">
        <f t="shared" si="2"/>
        <v>5.125</v>
      </c>
      <c r="L101" s="40">
        <f t="shared" si="3"/>
        <v>45.395833333333336</v>
      </c>
      <c r="M101" s="41">
        <f t="shared" si="4"/>
        <v>0</v>
      </c>
      <c r="N101" s="40">
        <f t="shared" si="5"/>
        <v>10.458333333333332</v>
      </c>
      <c r="O101" s="40">
        <f t="shared" si="6"/>
        <v>51.145833333333336</v>
      </c>
      <c r="P101" s="42">
        <f t="shared" si="7"/>
        <v>0.7787452338550107</v>
      </c>
      <c r="Q101" s="42">
        <f t="shared" si="8"/>
        <v>0.711974982097319</v>
      </c>
      <c r="R101" s="42">
        <f t="shared" si="9"/>
        <v>0.627340306969116</v>
      </c>
      <c r="S101" s="42">
        <f t="shared" si="10"/>
        <v>0.70220483113371</v>
      </c>
      <c r="T101" s="42">
        <f t="shared" si="11"/>
        <v>0.9956707906498045</v>
      </c>
      <c r="U101" s="42">
        <f t="shared" si="12"/>
        <v>0.9930614089116663</v>
      </c>
      <c r="V101" s="42">
        <f t="shared" si="13"/>
        <v>0.11786967358902677</v>
      </c>
      <c r="W101" s="42">
        <f t="shared" si="14"/>
        <v>0.1175969307863787</v>
      </c>
      <c r="X101" s="42">
        <f t="shared" si="15"/>
        <v>-0.8318302348070784</v>
      </c>
      <c r="Y101" s="43">
        <f t="shared" si="16"/>
        <v>146.287208967714</v>
      </c>
    </row>
    <row r="102" spans="1:25" s="44" customFormat="1" ht="15">
      <c r="A102" s="47">
        <v>144.64</v>
      </c>
      <c r="B102" s="48" t="s">
        <v>312</v>
      </c>
      <c r="C102" s="49" t="s">
        <v>313</v>
      </c>
      <c r="D102" s="36">
        <f t="shared" si="0"/>
        <v>113.1702977344077</v>
      </c>
      <c r="E102" s="36">
        <f t="shared" si="1"/>
        <v>192.5581842170184</v>
      </c>
      <c r="F102" s="38" t="s">
        <v>207</v>
      </c>
      <c r="G102" s="38" t="s">
        <v>314</v>
      </c>
      <c r="H102" s="38" t="s">
        <v>42</v>
      </c>
      <c r="I102" s="52"/>
      <c r="J102" s="52" t="s">
        <v>47</v>
      </c>
      <c r="K102" s="40">
        <f t="shared" si="2"/>
        <v>12.958333333333332</v>
      </c>
      <c r="L102" s="40">
        <f t="shared" si="3"/>
        <v>50.4375</v>
      </c>
      <c r="M102" s="41">
        <f t="shared" si="4"/>
        <v>0</v>
      </c>
      <c r="N102" s="40">
        <f t="shared" si="5"/>
        <v>10.458333333333332</v>
      </c>
      <c r="O102" s="40">
        <f t="shared" si="6"/>
        <v>51.145833333333336</v>
      </c>
      <c r="P102" s="42">
        <f t="shared" si="7"/>
        <v>0.7787452338550107</v>
      </c>
      <c r="Q102" s="42">
        <f t="shared" si="8"/>
        <v>0.7709302707400181</v>
      </c>
      <c r="R102" s="42">
        <f t="shared" si="9"/>
        <v>0.627340306969116</v>
      </c>
      <c r="S102" s="42">
        <f t="shared" si="10"/>
        <v>0.6369195535204759</v>
      </c>
      <c r="T102" s="42">
        <f t="shared" si="11"/>
        <v>0.9990482215818578</v>
      </c>
      <c r="U102" s="42">
        <f t="shared" si="12"/>
        <v>0.9995432845565075</v>
      </c>
      <c r="V102" s="42">
        <f t="shared" si="13"/>
        <v>0.0302241695521925</v>
      </c>
      <c r="W102" s="42">
        <f t="shared" si="14"/>
        <v>0.030219568130411763</v>
      </c>
      <c r="X102" s="42">
        <f t="shared" si="15"/>
        <v>-0.3934653747767754</v>
      </c>
      <c r="Y102" s="43">
        <f t="shared" si="16"/>
        <v>113.1702977344077</v>
      </c>
    </row>
  </sheetData>
  <sheetProtection selectLockedCells="1" selectUnlockedCells="1"/>
  <printOptions gridLines="1"/>
  <pageMargins left="0.5902777777777778" right="0.3541666666666667" top="0.7875" bottom="0.7875" header="0.5118055555555555" footer="0.5118055555555555"/>
  <pageSetup horizontalDpi="300" verticalDpi="300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="160" zoomScaleSheetLayoutView="160" workbookViewId="0" topLeftCell="A1">
      <selection activeCell="A14" sqref="A14"/>
    </sheetView>
  </sheetViews>
  <sheetFormatPr defaultColWidth="10.28125" defaultRowHeight="12.75"/>
  <cols>
    <col min="1" max="16384" width="11.00390625" style="0" customWidth="1"/>
  </cols>
  <sheetData>
    <row r="1" s="53" customFormat="1" ht="14.25">
      <c r="A1" s="53" t="s">
        <v>315</v>
      </c>
    </row>
    <row r="3" spans="1:6" ht="12">
      <c r="A3" s="54" t="s">
        <v>316</v>
      </c>
      <c r="F3" s="55"/>
    </row>
    <row r="4" spans="1:6" ht="12">
      <c r="A4" s="54" t="s">
        <v>317</v>
      </c>
      <c r="F4" s="55"/>
    </row>
    <row r="5" spans="1:6" ht="12">
      <c r="A5" s="54" t="s">
        <v>318</v>
      </c>
      <c r="F5" s="56" t="s">
        <v>319</v>
      </c>
    </row>
    <row r="6" spans="1:6" ht="12">
      <c r="A6" s="54" t="s">
        <v>320</v>
      </c>
      <c r="F6" s="56" t="s">
        <v>321</v>
      </c>
    </row>
    <row r="7" spans="1:6" ht="12">
      <c r="A7" s="54"/>
      <c r="F7" s="56" t="s">
        <v>322</v>
      </c>
    </row>
    <row r="8" spans="1:6" ht="12">
      <c r="A8" s="54"/>
      <c r="F8" t="s">
        <v>323</v>
      </c>
    </row>
    <row r="9" ht="14.25">
      <c r="A9" s="54"/>
    </row>
    <row r="10" spans="1:6" ht="12">
      <c r="A10" s="54"/>
      <c r="F10" s="56"/>
    </row>
    <row r="11" ht="12">
      <c r="A11" s="54" t="s">
        <v>324</v>
      </c>
    </row>
    <row r="12" spans="1:6" ht="12">
      <c r="A12" s="54" t="s">
        <v>325</v>
      </c>
      <c r="F12" s="56" t="s">
        <v>326</v>
      </c>
    </row>
    <row r="13" ht="12">
      <c r="A13" s="54" t="s">
        <v>327</v>
      </c>
    </row>
    <row r="14" ht="12">
      <c r="A14" s="54"/>
    </row>
    <row r="15" ht="12.75">
      <c r="A15" s="57" t="s">
        <v>328</v>
      </c>
    </row>
    <row r="16" ht="12">
      <c r="A16" s="57" t="s">
        <v>329</v>
      </c>
    </row>
    <row r="17" ht="12">
      <c r="A17" s="57"/>
    </row>
    <row r="18" spans="1:7" ht="12.75">
      <c r="A18" s="54" t="s">
        <v>330</v>
      </c>
      <c r="F18" s="56" t="s">
        <v>331</v>
      </c>
      <c r="G18" s="58"/>
    </row>
  </sheetData>
  <sheetProtection selectLockedCells="1" selectUnlockedCells="1"/>
  <hyperlinks>
    <hyperlink ref="F18" r:id="rId1" display="http://www.funkamateur.de"/>
  </hyperlinks>
  <printOptions/>
  <pageMargins left="0.7875" right="0.7875" top="0.7875" bottom="0.7875" header="0.5118055555555555" footer="0.5118055555555555"/>
  <pageSetup horizontalDpi="300" verticalDpi="3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35320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144 &amp; 432 MHz Beacons</dc:title>
  <dc:subject/>
  <dc:creator>Stefan Heck (LA0BY)</dc:creator>
  <cp:keywords/>
  <dc:description/>
  <cp:lastModifiedBy/>
  <dcterms:created xsi:type="dcterms:W3CDTF">2003-08-05T06:53:40Z</dcterms:created>
  <dcterms:modified xsi:type="dcterms:W3CDTF">2020-01-03T14:44:03Z</dcterms:modified>
  <cp:category/>
  <cp:version/>
  <cp:contentType/>
  <cp:contentStatus/>
  <cp:revision>114</cp:revision>
</cp:coreProperties>
</file>